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hopeeconomy.sharepoint.com/sites/CommunityandServices/Shared Documents/General/3. CAS Resource Development/5. Financial Wellbeing Toolkit/CAP Budget Worksheet/"/>
    </mc:Choice>
  </mc:AlternateContent>
  <xr:revisionPtr revIDLastSave="0" documentId="8_{1CE9EB8C-A6F7-4AA3-A92D-ABDA45C37148}" xr6:coauthVersionLast="47" xr6:coauthVersionMax="47" xr10:uidLastSave="{00000000-0000-0000-0000-000000000000}"/>
  <workbookProtection lockStructure="1"/>
  <bookViews>
    <workbookView showHorizontalScroll="0" showSheetTabs="0" xWindow="-28920" yWindow="1650" windowWidth="29040" windowHeight="15720" firstSheet="1" activeTab="1" xr2:uid="{61C54311-4A06-4424-8B2D-6D8EE00363BF}"/>
  </bookViews>
  <sheets>
    <sheet name="Accounts" sheetId="1" state="hidden" r:id="rId1"/>
    <sheet name="INSTRUCTIONS" sheetId="9" r:id="rId2"/>
    <sheet name="BUDGET" sheetId="2" r:id="rId3"/>
    <sheet name="SUMMARY" sheetId="5" r:id="rId4"/>
    <sheet name="INCOME" sheetId="6" r:id="rId5"/>
    <sheet name="SPENDING" sheetId="8" r:id="rId6"/>
    <sheet name="SAVINGS" sheetId="7" r:id="rId7"/>
    <sheet name="Look Up" sheetId="3" r:id="rId8"/>
  </sheets>
  <definedNames>
    <definedName name="_xlnm._FilterDatabase" localSheetId="0" hidden="1">Accounts!$B$1:$B$122</definedName>
    <definedName name="_xlnm._FilterDatabase" localSheetId="2" hidden="1">BUDGET!$H$4:$H$118</definedName>
    <definedName name="_xlnm.Print_Area" localSheetId="2">BUDGET!$I$1:$Q$119</definedName>
    <definedName name="_xlnm.Print_Area" localSheetId="4">INCOME!$D$4:$E$13</definedName>
    <definedName name="_xlnm.Print_Area" localSheetId="1">INSTRUCTIONS!$B$2:$E$97</definedName>
    <definedName name="_xlnm.Print_Area" localSheetId="6">SAVINGS!$C$3:$J$40</definedName>
    <definedName name="_xlnm.Print_Area" localSheetId="5">SPENDING!$C$2:$G$58</definedName>
    <definedName name="_xlnm.Print_Area" localSheetId="3">SUMMARY!$C$2:$G$25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8" l="1"/>
  <c r="C2" i="8"/>
  <c r="D3" i="7"/>
  <c r="D2" i="7"/>
  <c r="G6" i="2"/>
  <c r="G7" i="2"/>
  <c r="G8" i="2"/>
  <c r="G9" i="2"/>
  <c r="G19" i="2"/>
  <c r="G20" i="2"/>
  <c r="G21" i="2"/>
  <c r="G22" i="2"/>
  <c r="G38" i="2"/>
  <c r="G39" i="2"/>
  <c r="G87" i="2"/>
  <c r="G88" i="2"/>
  <c r="G117" i="2"/>
  <c r="G118" i="2"/>
  <c r="G5" i="2"/>
  <c r="H16" i="2"/>
  <c r="G16" i="2" s="1"/>
  <c r="H18" i="2"/>
  <c r="G18" i="2" s="1"/>
  <c r="H17" i="2"/>
  <c r="G17" i="2" s="1"/>
  <c r="H15" i="2"/>
  <c r="G15" i="2" s="1"/>
  <c r="H14" i="2"/>
  <c r="G14" i="2" s="1"/>
  <c r="H13" i="2"/>
  <c r="G13" i="2" s="1"/>
  <c r="H11" i="2"/>
  <c r="G11" i="2" s="1"/>
  <c r="H10" i="2"/>
  <c r="H37" i="2"/>
  <c r="G37" i="2" s="1"/>
  <c r="H36" i="2"/>
  <c r="G36" i="2" s="1"/>
  <c r="H35" i="2"/>
  <c r="G35" i="2" s="1"/>
  <c r="H34" i="2"/>
  <c r="G34" i="2" s="1"/>
  <c r="H33" i="2"/>
  <c r="G33" i="2" s="1"/>
  <c r="H32" i="2"/>
  <c r="G32" i="2" s="1"/>
  <c r="H31" i="2"/>
  <c r="G31" i="2" s="1"/>
  <c r="H30" i="2"/>
  <c r="G30" i="2" s="1"/>
  <c r="H29" i="2"/>
  <c r="G29" i="2" s="1"/>
  <c r="H28" i="2"/>
  <c r="G28" i="2" s="1"/>
  <c r="H27" i="2"/>
  <c r="G27" i="2" s="1"/>
  <c r="H26" i="2"/>
  <c r="G26" i="2" s="1"/>
  <c r="H25" i="2"/>
  <c r="G25" i="2" s="1"/>
  <c r="H24" i="2"/>
  <c r="G24" i="2" s="1"/>
  <c r="H23" i="2"/>
  <c r="G23" i="2" s="1"/>
  <c r="H116" i="2"/>
  <c r="G116" i="2" s="1"/>
  <c r="H115" i="2"/>
  <c r="G115" i="2" s="1"/>
  <c r="H114" i="2"/>
  <c r="G114" i="2" s="1"/>
  <c r="H113" i="2"/>
  <c r="G113" i="2" s="1"/>
  <c r="H112" i="2"/>
  <c r="G112" i="2" s="1"/>
  <c r="H111" i="2"/>
  <c r="G111" i="2" s="1"/>
  <c r="H110" i="2"/>
  <c r="G110" i="2" s="1"/>
  <c r="H109" i="2"/>
  <c r="G109" i="2" s="1"/>
  <c r="H108" i="2"/>
  <c r="G108" i="2" s="1"/>
  <c r="H107" i="2"/>
  <c r="G107" i="2" s="1"/>
  <c r="H106" i="2"/>
  <c r="G106" i="2" s="1"/>
  <c r="H105" i="2"/>
  <c r="G105" i="2" s="1"/>
  <c r="H104" i="2"/>
  <c r="G104" i="2" s="1"/>
  <c r="H103" i="2"/>
  <c r="G103" i="2" s="1"/>
  <c r="H102" i="2"/>
  <c r="G102" i="2" s="1"/>
  <c r="H101" i="2"/>
  <c r="G101" i="2" s="1"/>
  <c r="H100" i="2"/>
  <c r="G100" i="2" s="1"/>
  <c r="H99" i="2"/>
  <c r="G99" i="2" s="1"/>
  <c r="H98" i="2"/>
  <c r="G98" i="2" s="1"/>
  <c r="H97" i="2"/>
  <c r="G97" i="2" s="1"/>
  <c r="H96" i="2"/>
  <c r="G96" i="2" s="1"/>
  <c r="H95" i="2"/>
  <c r="G95" i="2" s="1"/>
  <c r="H94" i="2"/>
  <c r="G94" i="2" s="1"/>
  <c r="H93" i="2"/>
  <c r="G93" i="2" s="1"/>
  <c r="H92" i="2"/>
  <c r="G92" i="2" s="1"/>
  <c r="H91" i="2"/>
  <c r="G91" i="2" s="1"/>
  <c r="H90" i="2"/>
  <c r="G90" i="2" s="1"/>
  <c r="H89" i="2"/>
  <c r="G89" i="2" s="1"/>
  <c r="H86" i="2"/>
  <c r="G86" i="2" s="1"/>
  <c r="H85" i="2"/>
  <c r="G85" i="2" s="1"/>
  <c r="H84" i="2"/>
  <c r="G84" i="2" s="1"/>
  <c r="H83" i="2"/>
  <c r="G83" i="2" s="1"/>
  <c r="H82" i="2"/>
  <c r="G82" i="2" s="1"/>
  <c r="H81" i="2"/>
  <c r="G81" i="2" s="1"/>
  <c r="H80" i="2"/>
  <c r="G80" i="2" s="1"/>
  <c r="H79" i="2"/>
  <c r="G79" i="2" s="1"/>
  <c r="H78" i="2"/>
  <c r="G78" i="2" s="1"/>
  <c r="H77" i="2"/>
  <c r="G77" i="2" s="1"/>
  <c r="H76" i="2"/>
  <c r="G76" i="2" s="1"/>
  <c r="H75" i="2"/>
  <c r="G75" i="2" s="1"/>
  <c r="H74" i="2"/>
  <c r="G74" i="2" s="1"/>
  <c r="H73" i="2"/>
  <c r="G73" i="2" s="1"/>
  <c r="H72" i="2"/>
  <c r="G72" i="2" s="1"/>
  <c r="H71" i="2"/>
  <c r="G71" i="2" s="1"/>
  <c r="H70" i="2"/>
  <c r="G70" i="2" s="1"/>
  <c r="H69" i="2"/>
  <c r="G69" i="2" s="1"/>
  <c r="H68" i="2"/>
  <c r="G68" i="2" s="1"/>
  <c r="H67" i="2"/>
  <c r="G67" i="2" s="1"/>
  <c r="H66" i="2"/>
  <c r="G66" i="2" s="1"/>
  <c r="H65" i="2"/>
  <c r="G65" i="2" s="1"/>
  <c r="H64" i="2"/>
  <c r="G64" i="2" s="1"/>
  <c r="H63" i="2"/>
  <c r="G63" i="2" s="1"/>
  <c r="H62" i="2"/>
  <c r="G62" i="2" s="1"/>
  <c r="H61" i="2"/>
  <c r="G61" i="2" s="1"/>
  <c r="H60" i="2"/>
  <c r="G60" i="2" s="1"/>
  <c r="H59" i="2"/>
  <c r="G59" i="2" s="1"/>
  <c r="H58" i="2"/>
  <c r="G58" i="2" s="1"/>
  <c r="H57" i="2"/>
  <c r="G57" i="2" s="1"/>
  <c r="H56" i="2"/>
  <c r="G56" i="2" s="1"/>
  <c r="H55" i="2"/>
  <c r="G55" i="2" s="1"/>
  <c r="H54" i="2"/>
  <c r="G54" i="2" s="1"/>
  <c r="H53" i="2"/>
  <c r="G53" i="2" s="1"/>
  <c r="H52" i="2"/>
  <c r="G52" i="2" s="1"/>
  <c r="H51" i="2"/>
  <c r="G51" i="2" s="1"/>
  <c r="H50" i="2"/>
  <c r="G50" i="2" s="1"/>
  <c r="H49" i="2"/>
  <c r="G49" i="2" s="1"/>
  <c r="H48" i="2"/>
  <c r="G48" i="2" s="1"/>
  <c r="H47" i="2"/>
  <c r="G47" i="2" s="1"/>
  <c r="H46" i="2"/>
  <c r="G46" i="2" s="1"/>
  <c r="H45" i="2"/>
  <c r="G45" i="2" s="1"/>
  <c r="H44" i="2"/>
  <c r="G44" i="2" s="1"/>
  <c r="H43" i="2"/>
  <c r="G43" i="2" s="1"/>
  <c r="H42" i="2"/>
  <c r="G42" i="2" s="1"/>
  <c r="H41" i="2"/>
  <c r="G41" i="2" s="1"/>
  <c r="H40" i="2"/>
  <c r="G40" i="2" s="1"/>
  <c r="H12" i="2"/>
  <c r="G12" i="2" s="1"/>
  <c r="D4" i="6"/>
  <c r="E5" i="5"/>
  <c r="A6" i="6"/>
  <c r="A7" i="6"/>
  <c r="Q18" i="2"/>
  <c r="Q17" i="2"/>
  <c r="Q16" i="2"/>
  <c r="Q15" i="2"/>
  <c r="Q14" i="2"/>
  <c r="Q13" i="2"/>
  <c r="Q12" i="2"/>
  <c r="Q11" i="2"/>
  <c r="Q10" i="2"/>
  <c r="Q37" i="2"/>
  <c r="Q36" i="2"/>
  <c r="Q35" i="2"/>
  <c r="Q34" i="2"/>
  <c r="Q33" i="2"/>
  <c r="Q32" i="2"/>
  <c r="Q31" i="2"/>
  <c r="Q30" i="2"/>
  <c r="Q29" i="2"/>
  <c r="Q28" i="2"/>
  <c r="Q27" i="2"/>
  <c r="Q26" i="2"/>
  <c r="Q25" i="2"/>
  <c r="Q24" i="2"/>
  <c r="Q23" i="2"/>
  <c r="Q86" i="2"/>
  <c r="Q84" i="2"/>
  <c r="Q83" i="2"/>
  <c r="Q82" i="2"/>
  <c r="Q81" i="2"/>
  <c r="Q80" i="2"/>
  <c r="Q79" i="2"/>
  <c r="Q78" i="2"/>
  <c r="Q77"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85" i="2"/>
  <c r="Q116" i="2"/>
  <c r="Q115" i="2"/>
  <c r="Q114" i="2"/>
  <c r="Q113" i="2"/>
  <c r="Q112" i="2"/>
  <c r="Q111" i="2"/>
  <c r="Q110" i="2"/>
  <c r="Q109" i="2"/>
  <c r="Q108" i="2"/>
  <c r="Q107" i="2"/>
  <c r="Q106" i="2"/>
  <c r="Q105" i="2"/>
  <c r="Q104" i="2"/>
  <c r="Q103" i="2"/>
  <c r="Q102" i="2"/>
  <c r="Q101" i="2"/>
  <c r="Q100" i="2"/>
  <c r="Q99" i="2"/>
  <c r="Q98" i="2"/>
  <c r="Q97" i="2"/>
  <c r="Q96" i="2"/>
  <c r="Q95" i="2"/>
  <c r="Q94" i="2"/>
  <c r="Q93" i="2"/>
  <c r="Q92" i="2"/>
  <c r="Q91" i="2"/>
  <c r="Q90" i="2"/>
  <c r="Q89" i="2"/>
  <c r="E116" i="2"/>
  <c r="E115" i="2"/>
  <c r="E114" i="2"/>
  <c r="E113" i="2"/>
  <c r="E112" i="2"/>
  <c r="E111" i="2"/>
  <c r="E110" i="2"/>
  <c r="E109" i="2"/>
  <c r="E108" i="2"/>
  <c r="E104" i="2"/>
  <c r="E100" i="2"/>
  <c r="E99" i="2"/>
  <c r="E96" i="2"/>
  <c r="E93" i="2"/>
  <c r="E92" i="2"/>
  <c r="E91" i="2"/>
  <c r="E90" i="2"/>
  <c r="E89" i="2"/>
  <c r="C5" i="7" s="1"/>
  <c r="A98" i="2"/>
  <c r="A103" i="2"/>
  <c r="D104" i="2"/>
  <c r="C104" i="2" s="1"/>
  <c r="D103" i="2"/>
  <c r="C103" i="2" s="1"/>
  <c r="D102" i="2"/>
  <c r="C102" i="2" s="1"/>
  <c r="D101" i="2"/>
  <c r="C101" i="2" s="1"/>
  <c r="A100" i="2"/>
  <c r="D100" i="2"/>
  <c r="C100" i="2" s="1"/>
  <c r="A99" i="2"/>
  <c r="D99" i="2"/>
  <c r="C99" i="2" s="1"/>
  <c r="D98" i="2"/>
  <c r="C98" i="2" s="1"/>
  <c r="A97" i="2"/>
  <c r="D97" i="2"/>
  <c r="C97" i="2" s="1"/>
  <c r="D96" i="2"/>
  <c r="C96" i="2" s="1"/>
  <c r="A95" i="2"/>
  <c r="D95" i="2"/>
  <c r="C95" i="2" s="1"/>
  <c r="A110" i="2"/>
  <c r="D110" i="2"/>
  <c r="C110" i="2" s="1"/>
  <c r="A109" i="2"/>
  <c r="D109" i="2"/>
  <c r="C109" i="2" s="1"/>
  <c r="A108" i="2"/>
  <c r="D108" i="2"/>
  <c r="C108" i="2" s="1"/>
  <c r="A107" i="2"/>
  <c r="D107" i="2"/>
  <c r="C107" i="2" s="1"/>
  <c r="D106" i="2"/>
  <c r="C106" i="2" s="1"/>
  <c r="A105" i="2"/>
  <c r="D105" i="2"/>
  <c r="C105" i="2" s="1"/>
  <c r="A94" i="2"/>
  <c r="D94" i="2"/>
  <c r="C94" i="2" s="1"/>
  <c r="A93" i="2"/>
  <c r="D93" i="2"/>
  <c r="C93" i="2" s="1"/>
  <c r="A92" i="2"/>
  <c r="D92" i="2"/>
  <c r="C92" i="2" s="1"/>
  <c r="A91" i="2"/>
  <c r="D91" i="2"/>
  <c r="C91" i="2" s="1"/>
  <c r="D78" i="2"/>
  <c r="C78" i="2" s="1"/>
  <c r="A78" i="2"/>
  <c r="D77" i="2"/>
  <c r="C77" i="2" s="1"/>
  <c r="A77" i="2"/>
  <c r="D76" i="2"/>
  <c r="C76" i="2" s="1"/>
  <c r="A76" i="2"/>
  <c r="D75" i="2"/>
  <c r="C75" i="2" s="1"/>
  <c r="A75" i="2"/>
  <c r="D74" i="2"/>
  <c r="C74" i="2" s="1"/>
  <c r="A74" i="2"/>
  <c r="D73" i="2"/>
  <c r="C73" i="2" s="1"/>
  <c r="A73" i="2"/>
  <c r="D72" i="2"/>
  <c r="C72" i="2" s="1"/>
  <c r="A72" i="2"/>
  <c r="D71" i="2"/>
  <c r="C71" i="2" s="1"/>
  <c r="A71" i="2"/>
  <c r="D70" i="2"/>
  <c r="C70" i="2" s="1"/>
  <c r="A70" i="2"/>
  <c r="D69" i="2"/>
  <c r="C69" i="2" s="1"/>
  <c r="A69" i="2"/>
  <c r="D68" i="2"/>
  <c r="C68" i="2" s="1"/>
  <c r="A68" i="2"/>
  <c r="D67" i="2"/>
  <c r="C67" i="2" s="1"/>
  <c r="A67" i="2"/>
  <c r="D66" i="2"/>
  <c r="C66" i="2" s="1"/>
  <c r="A66" i="2"/>
  <c r="D65" i="2"/>
  <c r="C65" i="2" s="1"/>
  <c r="A65" i="2"/>
  <c r="D64" i="2"/>
  <c r="C64" i="2" s="1"/>
  <c r="A64" i="2"/>
  <c r="D63" i="2"/>
  <c r="C63" i="2" s="1"/>
  <c r="A63" i="2"/>
  <c r="D62" i="2"/>
  <c r="C62" i="2" s="1"/>
  <c r="A62" i="2"/>
  <c r="D61" i="2"/>
  <c r="C61" i="2" s="1"/>
  <c r="A61" i="2"/>
  <c r="D60" i="2"/>
  <c r="C60" i="2" s="1"/>
  <c r="A60" i="2"/>
  <c r="D59" i="2"/>
  <c r="C59" i="2" s="1"/>
  <c r="A59" i="2"/>
  <c r="D58" i="2"/>
  <c r="C58" i="2" s="1"/>
  <c r="A58" i="2"/>
  <c r="D57" i="2"/>
  <c r="C57" i="2" s="1"/>
  <c r="A57" i="2"/>
  <c r="D86" i="2"/>
  <c r="C86" i="2" s="1"/>
  <c r="A86" i="2"/>
  <c r="D85" i="2"/>
  <c r="C85" i="2" s="1"/>
  <c r="A85" i="2"/>
  <c r="D84" i="2"/>
  <c r="C84" i="2" s="1"/>
  <c r="A84" i="2"/>
  <c r="D83" i="2"/>
  <c r="C83" i="2" s="1"/>
  <c r="A83" i="2"/>
  <c r="D82" i="2"/>
  <c r="C82" i="2" s="1"/>
  <c r="A82" i="2"/>
  <c r="D81" i="2"/>
  <c r="C81" i="2" s="1"/>
  <c r="A81" i="2"/>
  <c r="D80" i="2"/>
  <c r="C80" i="2" s="1"/>
  <c r="A80" i="2"/>
  <c r="D79" i="2"/>
  <c r="C79" i="2" s="1"/>
  <c r="A79" i="2"/>
  <c r="D56" i="2"/>
  <c r="C56" i="2" s="1"/>
  <c r="A56" i="2"/>
  <c r="D55" i="2"/>
  <c r="C55" i="2" s="1"/>
  <c r="A55" i="2"/>
  <c r="D54" i="2"/>
  <c r="C54" i="2" s="1"/>
  <c r="A54" i="2"/>
  <c r="D53" i="2"/>
  <c r="C53" i="2" s="1"/>
  <c r="A53" i="2"/>
  <c r="D52" i="2"/>
  <c r="C52" i="2" s="1"/>
  <c r="A52" i="2"/>
  <c r="D51" i="2"/>
  <c r="C51" i="2" s="1"/>
  <c r="A51" i="2"/>
  <c r="D50" i="2"/>
  <c r="C50" i="2" s="1"/>
  <c r="A50" i="2"/>
  <c r="D49" i="2"/>
  <c r="C49" i="2" s="1"/>
  <c r="A49" i="2"/>
  <c r="D48" i="2"/>
  <c r="C48" i="2" s="1"/>
  <c r="A48" i="2"/>
  <c r="D47" i="2"/>
  <c r="C47" i="2" s="1"/>
  <c r="A47" i="2"/>
  <c r="D46" i="2"/>
  <c r="C46" i="2" s="1"/>
  <c r="A46" i="2"/>
  <c r="D45" i="2"/>
  <c r="C45" i="2" s="1"/>
  <c r="A45" i="2"/>
  <c r="D30" i="2"/>
  <c r="C30" i="2" s="1"/>
  <c r="A30" i="2"/>
  <c r="D29" i="2"/>
  <c r="C29" i="2" s="1"/>
  <c r="A29" i="2"/>
  <c r="A21" i="1"/>
  <c r="A22" i="1" s="1"/>
  <c r="D13" i="2"/>
  <c r="C13" i="2" s="1"/>
  <c r="A13" i="2"/>
  <c r="D12" i="2"/>
  <c r="C12" i="2" s="1"/>
  <c r="A12" i="2"/>
  <c r="D89" i="2"/>
  <c r="C89" i="2" s="1"/>
  <c r="D88" i="2"/>
  <c r="C88" i="2" s="1"/>
  <c r="D87" i="2"/>
  <c r="C87" i="2" s="1"/>
  <c r="F7" i="1"/>
  <c r="A8" i="6"/>
  <c r="A9" i="6" s="1"/>
  <c r="A10" i="6" s="1"/>
  <c r="A11" i="6" s="1"/>
  <c r="A12" i="6" s="1"/>
  <c r="A13" i="6" s="1"/>
  <c r="A106" i="2"/>
  <c r="A96" i="2"/>
  <c r="A90" i="2"/>
  <c r="A89" i="2"/>
  <c r="D90" i="2"/>
  <c r="C90" i="2" s="1"/>
  <c r="A111" i="2"/>
  <c r="D44" i="2"/>
  <c r="C44" i="2" s="1"/>
  <c r="D43" i="2"/>
  <c r="C43" i="2" s="1"/>
  <c r="D42" i="2"/>
  <c r="C42" i="2" s="1"/>
  <c r="D41" i="2"/>
  <c r="C41" i="2" s="1"/>
  <c r="D40" i="2"/>
  <c r="C40" i="2" s="1"/>
  <c r="D39" i="2"/>
  <c r="C39" i="2" s="1"/>
  <c r="D38" i="2"/>
  <c r="C38" i="2" s="1"/>
  <c r="D37" i="2"/>
  <c r="C37" i="2" s="1"/>
  <c r="D36" i="2"/>
  <c r="C36" i="2" s="1"/>
  <c r="D35" i="2"/>
  <c r="C35" i="2" s="1"/>
  <c r="D34" i="2"/>
  <c r="C34" i="2" s="1"/>
  <c r="D33" i="2"/>
  <c r="C33" i="2" s="1"/>
  <c r="D32" i="2"/>
  <c r="C32" i="2" s="1"/>
  <c r="D31" i="2"/>
  <c r="C31" i="2" s="1"/>
  <c r="D28" i="2"/>
  <c r="C28" i="2" s="1"/>
  <c r="D27" i="2"/>
  <c r="C27" i="2" s="1"/>
  <c r="D26" i="2"/>
  <c r="C26" i="2" s="1"/>
  <c r="D25" i="2"/>
  <c r="C25" i="2" s="1"/>
  <c r="D24" i="2"/>
  <c r="C24" i="2" s="1"/>
  <c r="D23" i="2"/>
  <c r="C23" i="2" s="1"/>
  <c r="D22" i="2"/>
  <c r="C22" i="2" s="1"/>
  <c r="D21" i="2"/>
  <c r="C21" i="2" s="1"/>
  <c r="D20" i="2"/>
  <c r="C20" i="2" s="1"/>
  <c r="D19" i="2"/>
  <c r="C19" i="2" s="1"/>
  <c r="D10" i="2"/>
  <c r="C10" i="2" s="1"/>
  <c r="D9" i="2"/>
  <c r="C9" i="2" s="1"/>
  <c r="D8" i="2"/>
  <c r="C8" i="2" s="1"/>
  <c r="D7" i="2"/>
  <c r="C7" i="2" s="1"/>
  <c r="D18" i="2"/>
  <c r="C18" i="2" s="1"/>
  <c r="D17" i="2"/>
  <c r="C17" i="2" s="1"/>
  <c r="D16" i="2"/>
  <c r="C16" i="2" s="1"/>
  <c r="D15" i="2"/>
  <c r="C15" i="2" s="1"/>
  <c r="D14" i="2"/>
  <c r="C14" i="2" s="1"/>
  <c r="D11" i="2"/>
  <c r="C11" i="2" s="1"/>
  <c r="L39" i="2"/>
  <c r="L22" i="2"/>
  <c r="L9" i="2"/>
  <c r="A40" i="2"/>
  <c r="A44" i="2"/>
  <c r="A43" i="2"/>
  <c r="A42" i="2"/>
  <c r="A41" i="2"/>
  <c r="A37" i="2"/>
  <c r="A36" i="2"/>
  <c r="A35" i="2"/>
  <c r="A34" i="2"/>
  <c r="A33" i="2"/>
  <c r="A32" i="2"/>
  <c r="A31" i="2"/>
  <c r="A28" i="2"/>
  <c r="A27" i="2"/>
  <c r="A26" i="2"/>
  <c r="A25" i="2"/>
  <c r="A24" i="2"/>
  <c r="A23" i="2"/>
  <c r="A18" i="2"/>
  <c r="A17" i="2"/>
  <c r="A16" i="2"/>
  <c r="A15" i="2"/>
  <c r="A14" i="2"/>
  <c r="A11" i="2"/>
  <c r="A10" i="2"/>
  <c r="A7" i="2"/>
  <c r="A102" i="2"/>
  <c r="A101" i="2"/>
  <c r="A104" i="2"/>
  <c r="A112" i="2"/>
  <c r="D111" i="2"/>
  <c r="C111" i="2" s="1"/>
  <c r="E103" i="2"/>
  <c r="A113" i="2"/>
  <c r="D112" i="2"/>
  <c r="C112" i="2" s="1"/>
  <c r="A114" i="2"/>
  <c r="D113" i="2"/>
  <c r="C113" i="2" s="1"/>
  <c r="A115" i="2"/>
  <c r="D114" i="2"/>
  <c r="C114" i="2" s="1"/>
  <c r="A116" i="2"/>
  <c r="D115" i="2"/>
  <c r="C115" i="2" s="1"/>
  <c r="D116" i="2"/>
  <c r="C116" i="2" s="1"/>
  <c r="L88" i="2"/>
  <c r="F13" i="1"/>
  <c r="F14" i="1"/>
  <c r="G10" i="2" l="1"/>
  <c r="I3" i="2" s="1"/>
  <c r="I4" i="2" s="1"/>
  <c r="E32" i="1"/>
  <c r="E33" i="1" s="1"/>
  <c r="D117" i="2"/>
  <c r="C117" i="2" s="1"/>
  <c r="P96" i="2"/>
  <c r="E94" i="2"/>
  <c r="D14" i="5"/>
  <c r="C6" i="7"/>
  <c r="F6" i="8"/>
  <c r="E20" i="1"/>
  <c r="H71" i="1"/>
  <c r="D6" i="6"/>
  <c r="C6" i="8"/>
  <c r="D5" i="6"/>
  <c r="E21" i="1"/>
  <c r="H72" i="1"/>
  <c r="E71" i="1"/>
  <c r="F7" i="8"/>
  <c r="C7" i="7"/>
  <c r="C19" i="8"/>
  <c r="L20" i="2"/>
  <c r="P114" i="2"/>
  <c r="P104" i="2"/>
  <c r="P37" i="2"/>
  <c r="D20" i="8" s="1"/>
  <c r="P44" i="2"/>
  <c r="I75" i="1" s="1"/>
  <c r="P86" i="2"/>
  <c r="P63" i="2"/>
  <c r="P76" i="2"/>
  <c r="P77" i="2"/>
  <c r="P92" i="2"/>
  <c r="D9" i="7" s="1"/>
  <c r="P112" i="2"/>
  <c r="P10" i="2"/>
  <c r="P32" i="2"/>
  <c r="D15" i="8" s="1"/>
  <c r="P45" i="2"/>
  <c r="P85" i="2"/>
  <c r="P108" i="2"/>
  <c r="P102" i="2"/>
  <c r="P31" i="2"/>
  <c r="D14" i="8" s="1"/>
  <c r="P42" i="2"/>
  <c r="P50" i="2"/>
  <c r="P53" i="2"/>
  <c r="P64" i="2"/>
  <c r="P67" i="2"/>
  <c r="P94" i="2"/>
  <c r="P18" i="2"/>
  <c r="E13" i="6" s="1"/>
  <c r="P84" i="2"/>
  <c r="P101" i="2"/>
  <c r="P43" i="2"/>
  <c r="G9" i="8" s="1"/>
  <c r="P46" i="2"/>
  <c r="G12" i="8" s="1"/>
  <c r="P48" i="2"/>
  <c r="I79" i="1" s="1"/>
  <c r="P54" i="2"/>
  <c r="P72" i="2"/>
  <c r="P47" i="2"/>
  <c r="P71" i="2"/>
  <c r="P107" i="2"/>
  <c r="P75" i="2"/>
  <c r="P116" i="2"/>
  <c r="P36" i="2"/>
  <c r="P27" i="2"/>
  <c r="P12" i="2"/>
  <c r="E7" i="6" s="1"/>
  <c r="P49" i="2"/>
  <c r="P56" i="2"/>
  <c r="P70" i="2"/>
  <c r="I101" i="1" s="1"/>
  <c r="P74" i="2"/>
  <c r="G40" i="8" s="1"/>
  <c r="P109" i="2"/>
  <c r="P11" i="2"/>
  <c r="E6" i="6" s="1"/>
  <c r="P113" i="2"/>
  <c r="P14" i="2"/>
  <c r="E9" i="6" s="1"/>
  <c r="P35" i="2"/>
  <c r="F83" i="1" s="1"/>
  <c r="P34" i="2"/>
  <c r="D17" i="8" s="1"/>
  <c r="P29" i="2"/>
  <c r="P61" i="2"/>
  <c r="P58" i="2"/>
  <c r="P93" i="2"/>
  <c r="D10" i="7" s="1"/>
  <c r="P98" i="2"/>
  <c r="P115" i="2"/>
  <c r="P89" i="2"/>
  <c r="P16" i="2"/>
  <c r="E11" i="6" s="1"/>
  <c r="P26" i="2"/>
  <c r="P25" i="2"/>
  <c r="P30" i="2"/>
  <c r="D13" i="8" s="1"/>
  <c r="P51" i="2"/>
  <c r="P55" i="2"/>
  <c r="P78" i="2"/>
  <c r="G44" i="8" s="1"/>
  <c r="P60" i="2"/>
  <c r="P69" i="2"/>
  <c r="P105" i="2"/>
  <c r="P90" i="2"/>
  <c r="D7" i="7" s="1"/>
  <c r="P17" i="2"/>
  <c r="E12" i="6" s="1"/>
  <c r="P41" i="2"/>
  <c r="G7" i="8" s="1"/>
  <c r="P33" i="2"/>
  <c r="D16" i="8" s="1"/>
  <c r="P81" i="2"/>
  <c r="G47" i="8" s="1"/>
  <c r="P65" i="2"/>
  <c r="P68" i="2"/>
  <c r="P110" i="2"/>
  <c r="P95" i="2"/>
  <c r="A23" i="1"/>
  <c r="E22" i="1"/>
  <c r="P13" i="2"/>
  <c r="E8" i="6" s="1"/>
  <c r="P15" i="2"/>
  <c r="P40" i="2"/>
  <c r="P28" i="2"/>
  <c r="P111" i="2"/>
  <c r="P82" i="2"/>
  <c r="P79" i="2"/>
  <c r="P83" i="2"/>
  <c r="P80" i="2"/>
  <c r="P57" i="2"/>
  <c r="P66" i="2"/>
  <c r="P73" i="2"/>
  <c r="P62" i="2"/>
  <c r="P106" i="2"/>
  <c r="P100" i="2"/>
  <c r="P97" i="2"/>
  <c r="P52" i="2"/>
  <c r="P91" i="2"/>
  <c r="P103" i="2"/>
  <c r="E95" i="2"/>
  <c r="C10" i="7"/>
  <c r="E97" i="2"/>
  <c r="P99" i="2"/>
  <c r="P59" i="2"/>
  <c r="P23" i="2"/>
  <c r="D6" i="8" s="1"/>
  <c r="P24" i="2"/>
  <c r="D7" i="8" s="1"/>
  <c r="E36" i="1" l="1"/>
  <c r="E37" i="1"/>
  <c r="F22" i="1"/>
  <c r="E34" i="1"/>
  <c r="F36" i="1"/>
  <c r="E104" i="1"/>
  <c r="I112" i="1"/>
  <c r="I105" i="1"/>
  <c r="I77" i="1"/>
  <c r="F97" i="1"/>
  <c r="E103" i="1"/>
  <c r="G10" i="8"/>
  <c r="F96" i="1"/>
  <c r="E98" i="1"/>
  <c r="I74" i="1"/>
  <c r="F91" i="1"/>
  <c r="C51" i="8"/>
  <c r="O119" i="1"/>
  <c r="G55" i="8"/>
  <c r="F42" i="1"/>
  <c r="L120" i="1"/>
  <c r="C31" i="8"/>
  <c r="C32" i="8"/>
  <c r="I119" i="1"/>
  <c r="C46" i="8"/>
  <c r="F34" i="1"/>
  <c r="D42" i="8"/>
  <c r="D43" i="8"/>
  <c r="F88" i="1"/>
  <c r="G14" i="8"/>
  <c r="F37" i="1"/>
  <c r="C27" i="8"/>
  <c r="E97" i="1"/>
  <c r="E121" i="1"/>
  <c r="D26" i="8"/>
  <c r="O116" i="1"/>
  <c r="D28" i="8"/>
  <c r="C25" i="8"/>
  <c r="F102" i="1"/>
  <c r="L119" i="1"/>
  <c r="F55" i="8"/>
  <c r="F38" i="1"/>
  <c r="N119" i="1"/>
  <c r="G54" i="8"/>
  <c r="F98" i="1"/>
  <c r="E41" i="1"/>
  <c r="F112" i="1"/>
  <c r="C22" i="8"/>
  <c r="O121" i="1"/>
  <c r="D56" i="8"/>
  <c r="C40" i="8"/>
  <c r="I122" i="1"/>
  <c r="C24" i="8"/>
  <c r="E99" i="1"/>
  <c r="C35" i="8"/>
  <c r="D32" i="8"/>
  <c r="N120" i="1"/>
  <c r="C45" i="8"/>
  <c r="G56" i="8"/>
  <c r="H122" i="1"/>
  <c r="C55" i="8"/>
  <c r="F93" i="1"/>
  <c r="F114" i="1"/>
  <c r="E87" i="1"/>
  <c r="F56" i="8"/>
  <c r="C56" i="8"/>
  <c r="F110" i="1"/>
  <c r="D30" i="8"/>
  <c r="D12" i="7"/>
  <c r="F119" i="1"/>
  <c r="E100" i="1"/>
  <c r="L116" i="1"/>
  <c r="K121" i="1"/>
  <c r="D34" i="8"/>
  <c r="E106" i="1"/>
  <c r="C29" i="8"/>
  <c r="E110" i="1"/>
  <c r="C38" i="8"/>
  <c r="N122" i="1"/>
  <c r="F54" i="8"/>
  <c r="D41" i="8"/>
  <c r="F109" i="1"/>
  <c r="F108" i="1"/>
  <c r="C52" i="8"/>
  <c r="E102" i="1"/>
  <c r="D35" i="8"/>
  <c r="F40" i="1"/>
  <c r="F101" i="1"/>
  <c r="D31" i="8"/>
  <c r="E117" i="1"/>
  <c r="D54" i="8"/>
  <c r="I121" i="1"/>
  <c r="F106" i="1"/>
  <c r="L121" i="1"/>
  <c r="D29" i="8"/>
  <c r="N118" i="1"/>
  <c r="F104" i="1"/>
  <c r="C48" i="8"/>
  <c r="E89" i="1"/>
  <c r="F41" i="1"/>
  <c r="H120" i="1"/>
  <c r="F121" i="1"/>
  <c r="E122" i="1"/>
  <c r="C41" i="8"/>
  <c r="D23" i="8"/>
  <c r="E38" i="1"/>
  <c r="D46" i="8"/>
  <c r="G53" i="8"/>
  <c r="F92" i="1"/>
  <c r="E91" i="1"/>
  <c r="D24" i="8"/>
  <c r="O117" i="1"/>
  <c r="L117" i="1"/>
  <c r="F95" i="1"/>
  <c r="K118" i="1"/>
  <c r="F39" i="1"/>
  <c r="D44" i="8"/>
  <c r="I120" i="1"/>
  <c r="D15" i="7"/>
  <c r="C12" i="7"/>
  <c r="O118" i="1"/>
  <c r="C36" i="8"/>
  <c r="E86" i="1"/>
  <c r="C44" i="8"/>
  <c r="C15" i="7"/>
  <c r="N116" i="1"/>
  <c r="E105" i="1"/>
  <c r="E120" i="1"/>
  <c r="E108" i="1"/>
  <c r="D27" i="8"/>
  <c r="F89" i="1"/>
  <c r="E94" i="1"/>
  <c r="D13" i="7"/>
  <c r="F90" i="1"/>
  <c r="C30" i="8"/>
  <c r="F118" i="1"/>
  <c r="C42" i="8"/>
  <c r="D57" i="8"/>
  <c r="F86" i="1"/>
  <c r="C34" i="8"/>
  <c r="F87" i="1"/>
  <c r="E107" i="1"/>
  <c r="F94" i="1"/>
  <c r="D52" i="8"/>
  <c r="K117" i="1"/>
  <c r="E88" i="1"/>
  <c r="C37" i="8"/>
  <c r="F115" i="1"/>
  <c r="E113" i="1"/>
  <c r="D47" i="8"/>
  <c r="E109" i="1"/>
  <c r="F116" i="1"/>
  <c r="C43" i="8"/>
  <c r="D14" i="7"/>
  <c r="I118" i="1"/>
  <c r="F113" i="1"/>
  <c r="D22" i="8"/>
  <c r="F100" i="1"/>
  <c r="E39" i="1"/>
  <c r="D36" i="8"/>
  <c r="K122" i="1"/>
  <c r="E115" i="1"/>
  <c r="C13" i="7"/>
  <c r="E96" i="1"/>
  <c r="D21" i="8"/>
  <c r="F117" i="1"/>
  <c r="L122" i="1"/>
  <c r="C57" i="8"/>
  <c r="E92" i="1"/>
  <c r="N121" i="1"/>
  <c r="K119" i="1"/>
  <c r="H118" i="1"/>
  <c r="D55" i="8"/>
  <c r="F105" i="1"/>
  <c r="E114" i="1"/>
  <c r="C53" i="8"/>
  <c r="C50" i="8"/>
  <c r="D38" i="8"/>
  <c r="C54" i="8"/>
  <c r="D37" i="8"/>
  <c r="E93" i="1"/>
  <c r="D25" i="8"/>
  <c r="F111" i="1"/>
  <c r="E90" i="1"/>
  <c r="D39" i="8"/>
  <c r="F120" i="1"/>
  <c r="F99" i="1"/>
  <c r="D45" i="8"/>
  <c r="C11" i="7"/>
  <c r="F107" i="1"/>
  <c r="O120" i="1"/>
  <c r="D40" i="8"/>
  <c r="E42" i="1"/>
  <c r="E95" i="1"/>
  <c r="D33" i="8"/>
  <c r="K120" i="1"/>
  <c r="D53" i="8"/>
  <c r="C33" i="8"/>
  <c r="E116" i="1"/>
  <c r="C39" i="8"/>
  <c r="C47" i="8"/>
  <c r="D50" i="8"/>
  <c r="C26" i="8"/>
  <c r="E119" i="1"/>
  <c r="F53" i="8"/>
  <c r="N117" i="1"/>
  <c r="F122" i="1"/>
  <c r="G57" i="8"/>
  <c r="L118" i="1"/>
  <c r="H119" i="1"/>
  <c r="C49" i="8"/>
  <c r="O122" i="1"/>
  <c r="E40" i="1"/>
  <c r="D51" i="8"/>
  <c r="C28" i="8"/>
  <c r="E101" i="1"/>
  <c r="F103" i="1"/>
  <c r="C14" i="7"/>
  <c r="E112" i="1"/>
  <c r="H121" i="1"/>
  <c r="F57" i="8"/>
  <c r="K116" i="1"/>
  <c r="C23" i="8"/>
  <c r="D11" i="7"/>
  <c r="F19" i="8"/>
  <c r="H95" i="1"/>
  <c r="F14" i="8"/>
  <c r="D9" i="6"/>
  <c r="H94" i="1"/>
  <c r="D7" i="6"/>
  <c r="H117" i="1"/>
  <c r="F31" i="8"/>
  <c r="H79" i="1"/>
  <c r="F33" i="8"/>
  <c r="F35" i="8"/>
  <c r="D12" i="6"/>
  <c r="H113" i="1"/>
  <c r="D8" i="6"/>
  <c r="E10" i="6"/>
  <c r="D10" i="6"/>
  <c r="H76" i="1"/>
  <c r="F82" i="1"/>
  <c r="F20" i="8"/>
  <c r="D11" i="6"/>
  <c r="D13" i="6"/>
  <c r="F15" i="8"/>
  <c r="E72" i="1"/>
  <c r="F27" i="8"/>
  <c r="F16" i="8"/>
  <c r="H101" i="1"/>
  <c r="H80" i="1"/>
  <c r="F45" i="8"/>
  <c r="H100" i="1"/>
  <c r="F46" i="8"/>
  <c r="F23" i="8"/>
  <c r="H108" i="1"/>
  <c r="F10" i="8"/>
  <c r="H93" i="1"/>
  <c r="F25" i="8"/>
  <c r="F26" i="8"/>
  <c r="H115" i="1"/>
  <c r="F43" i="8"/>
  <c r="F28" i="8"/>
  <c r="E79" i="1"/>
  <c r="H111" i="1"/>
  <c r="H96" i="1"/>
  <c r="F9" i="8"/>
  <c r="F39" i="8"/>
  <c r="H112" i="1"/>
  <c r="F18" i="8"/>
  <c r="H73" i="1"/>
  <c r="F41" i="8"/>
  <c r="F34" i="8"/>
  <c r="H109" i="1"/>
  <c r="F51" i="8"/>
  <c r="F36" i="8"/>
  <c r="H88" i="1"/>
  <c r="H91" i="1"/>
  <c r="F13" i="8"/>
  <c r="H98" i="1"/>
  <c r="F47" i="8"/>
  <c r="H84" i="1"/>
  <c r="F24" i="8"/>
  <c r="H82" i="1"/>
  <c r="F49" i="8"/>
  <c r="G36" i="8"/>
  <c r="F42" i="8"/>
  <c r="H105" i="1"/>
  <c r="F44" i="8"/>
  <c r="H114" i="1"/>
  <c r="H89" i="1"/>
  <c r="F17" i="8"/>
  <c r="H97" i="1"/>
  <c r="H74" i="1"/>
  <c r="F32" i="8"/>
  <c r="E75" i="1"/>
  <c r="F79" i="1"/>
  <c r="F50" i="8"/>
  <c r="H90" i="1"/>
  <c r="H106" i="1"/>
  <c r="F52" i="8"/>
  <c r="H75" i="1"/>
  <c r="F21" i="8"/>
  <c r="H83" i="1"/>
  <c r="F22" i="8"/>
  <c r="H87" i="1"/>
  <c r="H85" i="1"/>
  <c r="F40" i="8"/>
  <c r="H102" i="1"/>
  <c r="G43" i="8"/>
  <c r="H103" i="1"/>
  <c r="F8" i="8"/>
  <c r="H110" i="1"/>
  <c r="F29" i="8"/>
  <c r="H104" i="1"/>
  <c r="F30" i="8"/>
  <c r="H99" i="1"/>
  <c r="F48" i="8"/>
  <c r="H107" i="1"/>
  <c r="F11" i="8"/>
  <c r="H81" i="1"/>
  <c r="F12" i="8"/>
  <c r="H116" i="1"/>
  <c r="H86" i="1"/>
  <c r="F37" i="8"/>
  <c r="H92" i="1"/>
  <c r="F38" i="8"/>
  <c r="H78" i="1"/>
  <c r="H77" i="1"/>
  <c r="C8" i="8"/>
  <c r="E84" i="1"/>
  <c r="C12" i="8"/>
  <c r="E76" i="1"/>
  <c r="D48" i="8"/>
  <c r="C16" i="8"/>
  <c r="E81" i="1"/>
  <c r="E83" i="1"/>
  <c r="C20" i="8"/>
  <c r="C9" i="8"/>
  <c r="C10" i="8"/>
  <c r="E74" i="1"/>
  <c r="C7" i="8"/>
  <c r="E85" i="1"/>
  <c r="E73" i="1"/>
  <c r="E82" i="1"/>
  <c r="C13" i="8"/>
  <c r="E80" i="1"/>
  <c r="C14" i="8"/>
  <c r="C11" i="8"/>
  <c r="C17" i="8"/>
  <c r="C18" i="8"/>
  <c r="E78" i="1"/>
  <c r="C15" i="8"/>
  <c r="E77" i="1"/>
  <c r="C9" i="7"/>
  <c r="E35" i="1"/>
  <c r="C8" i="7"/>
  <c r="C21" i="8"/>
  <c r="D49" i="8"/>
  <c r="E118" i="1"/>
  <c r="E111" i="1"/>
  <c r="F78" i="1"/>
  <c r="F80" i="1"/>
  <c r="B22" i="1"/>
  <c r="D18" i="8"/>
  <c r="G21" i="8"/>
  <c r="I86" i="1"/>
  <c r="D10" i="8"/>
  <c r="F75" i="1"/>
  <c r="G20" i="8"/>
  <c r="I85" i="1"/>
  <c r="I107" i="1"/>
  <c r="G42" i="8"/>
  <c r="G17" i="8"/>
  <c r="I82" i="1"/>
  <c r="D19" i="8"/>
  <c r="F84" i="1"/>
  <c r="G33" i="8"/>
  <c r="I98" i="1"/>
  <c r="G51" i="8"/>
  <c r="I116" i="1"/>
  <c r="G29" i="8"/>
  <c r="I94" i="1"/>
  <c r="G24" i="8"/>
  <c r="I89" i="1"/>
  <c r="G30" i="8"/>
  <c r="I95" i="1"/>
  <c r="G11" i="8"/>
  <c r="I76" i="1"/>
  <c r="G52" i="8"/>
  <c r="I117" i="1"/>
  <c r="G38" i="8"/>
  <c r="I103" i="1"/>
  <c r="P9" i="2"/>
  <c r="P22" i="2"/>
  <c r="I108" i="1"/>
  <c r="F71" i="1"/>
  <c r="I109" i="1"/>
  <c r="F21" i="1"/>
  <c r="B21" i="1" s="1"/>
  <c r="D8" i="8"/>
  <c r="F73" i="1"/>
  <c r="I92" i="1"/>
  <c r="G27" i="8"/>
  <c r="G41" i="8"/>
  <c r="I106" i="1"/>
  <c r="I84" i="1"/>
  <c r="G19" i="8"/>
  <c r="F81" i="1"/>
  <c r="I72" i="1"/>
  <c r="G34" i="8"/>
  <c r="I99" i="1"/>
  <c r="D9" i="8"/>
  <c r="F74" i="1"/>
  <c r="D12" i="8"/>
  <c r="F77" i="1"/>
  <c r="I81" i="1"/>
  <c r="G16" i="8"/>
  <c r="F20" i="1"/>
  <c r="B20" i="1" s="1"/>
  <c r="E5" i="6"/>
  <c r="F85" i="1"/>
  <c r="G31" i="8"/>
  <c r="I96" i="1"/>
  <c r="G35" i="8"/>
  <c r="I100" i="1"/>
  <c r="G22" i="8"/>
  <c r="I87" i="1"/>
  <c r="G37" i="8"/>
  <c r="I102" i="1"/>
  <c r="G50" i="8"/>
  <c r="I115" i="1"/>
  <c r="G8" i="8"/>
  <c r="I73" i="1"/>
  <c r="G26" i="8"/>
  <c r="I91" i="1"/>
  <c r="D6" i="7"/>
  <c r="F33" i="1"/>
  <c r="G15" i="8"/>
  <c r="I80" i="1"/>
  <c r="I78" i="1"/>
  <c r="G13" i="8"/>
  <c r="A24" i="1"/>
  <c r="E23" i="1"/>
  <c r="G39" i="8"/>
  <c r="I104" i="1"/>
  <c r="D11" i="8"/>
  <c r="F76" i="1"/>
  <c r="G32" i="8"/>
  <c r="I97" i="1"/>
  <c r="G6" i="8"/>
  <c r="I71" i="1"/>
  <c r="I88" i="1"/>
  <c r="G23" i="8"/>
  <c r="G46" i="8"/>
  <c r="I111" i="1"/>
  <c r="F72" i="1"/>
  <c r="I114" i="1"/>
  <c r="G49" i="8"/>
  <c r="I110" i="1"/>
  <c r="G45" i="8"/>
  <c r="D8" i="7"/>
  <c r="F35" i="1"/>
  <c r="I113" i="1"/>
  <c r="G48" i="8"/>
  <c r="F23" i="1"/>
  <c r="G18" i="8"/>
  <c r="I83" i="1"/>
  <c r="I93" i="1"/>
  <c r="G28" i="8"/>
  <c r="E98" i="2"/>
  <c r="I90" i="1"/>
  <c r="G25" i="8"/>
  <c r="P88" i="2"/>
  <c r="P39" i="2"/>
  <c r="P20" i="2" l="1"/>
  <c r="P118" i="2" s="1"/>
  <c r="B110" i="1"/>
  <c r="B87" i="1"/>
  <c r="B122" i="1"/>
  <c r="B117" i="1"/>
  <c r="B101" i="1"/>
  <c r="B119" i="1"/>
  <c r="B120" i="1"/>
  <c r="B121" i="1"/>
  <c r="B91" i="1"/>
  <c r="B74" i="1"/>
  <c r="B106" i="1"/>
  <c r="B116" i="1"/>
  <c r="B112" i="1"/>
  <c r="B89" i="1"/>
  <c r="B93" i="1"/>
  <c r="B104" i="1"/>
  <c r="B114" i="1"/>
  <c r="B118" i="1"/>
  <c r="B105" i="1"/>
  <c r="B77" i="1"/>
  <c r="B94" i="1"/>
  <c r="B82" i="1"/>
  <c r="B86" i="1"/>
  <c r="B113" i="1"/>
  <c r="B96" i="1"/>
  <c r="B109" i="1"/>
  <c r="B95" i="1"/>
  <c r="B103" i="1"/>
  <c r="B108" i="1"/>
  <c r="B107" i="1"/>
  <c r="B83" i="1"/>
  <c r="B98" i="1"/>
  <c r="B92" i="1"/>
  <c r="B75" i="1"/>
  <c r="B88" i="1"/>
  <c r="B102" i="1"/>
  <c r="B99" i="1"/>
  <c r="B97" i="1"/>
  <c r="B100" i="1"/>
  <c r="B79" i="1"/>
  <c r="B115" i="1"/>
  <c r="B80" i="1"/>
  <c r="B78" i="1"/>
  <c r="B111" i="1"/>
  <c r="B23" i="1"/>
  <c r="B72" i="1"/>
  <c r="B85" i="1"/>
  <c r="D5" i="8"/>
  <c r="E10" i="5" s="1"/>
  <c r="D5" i="7"/>
  <c r="E14" i="5" s="1"/>
  <c r="B73" i="1"/>
  <c r="B81" i="1"/>
  <c r="B71" i="1"/>
  <c r="B84" i="1"/>
  <c r="B76" i="1"/>
  <c r="E4" i="6"/>
  <c r="F7" i="5" s="1"/>
  <c r="E24" i="1"/>
  <c r="A25" i="1"/>
  <c r="F24" i="1"/>
  <c r="F70" i="1"/>
  <c r="F11" i="1" s="1"/>
  <c r="F32" i="1"/>
  <c r="G5" i="8"/>
  <c r="E11" i="5" s="1"/>
  <c r="E101" i="2"/>
  <c r="I70" i="1"/>
  <c r="F12" i="1" s="1"/>
  <c r="B90" i="1"/>
  <c r="E102" i="2" l="1"/>
  <c r="F9" i="5"/>
  <c r="E17" i="1"/>
  <c r="A26" i="1"/>
  <c r="E25" i="1"/>
  <c r="F25" i="1"/>
  <c r="B24" i="1"/>
  <c r="E105" i="2"/>
  <c r="B25" i="1" l="1"/>
  <c r="A27" i="1"/>
  <c r="E26" i="1"/>
  <c r="F26" i="1"/>
  <c r="E106" i="2"/>
  <c r="B26" i="1" l="1"/>
  <c r="A28" i="1"/>
  <c r="E27" i="1"/>
  <c r="F27" i="1"/>
  <c r="E107" i="2"/>
  <c r="F29" i="7" l="1"/>
  <c r="G34" i="7" s="1"/>
  <c r="F17" i="7"/>
  <c r="I5" i="7"/>
  <c r="H44" i="1"/>
  <c r="F5" i="7"/>
  <c r="E44" i="1"/>
  <c r="H32" i="1"/>
  <c r="C17" i="7"/>
  <c r="I17" i="7"/>
  <c r="H56" i="1"/>
  <c r="E56" i="1"/>
  <c r="I29" i="7"/>
  <c r="C29" i="7"/>
  <c r="B27" i="1"/>
  <c r="E28" i="1"/>
  <c r="F28" i="1"/>
  <c r="F19" i="1" s="1"/>
  <c r="F9" i="1" s="1"/>
  <c r="F16" i="1" s="1"/>
  <c r="G36" i="7" l="1"/>
  <c r="F31" i="7"/>
  <c r="F34" i="7"/>
  <c r="F35" i="7"/>
  <c r="G30" i="7"/>
  <c r="F37" i="7"/>
  <c r="F36" i="7"/>
  <c r="G35" i="7"/>
  <c r="G31" i="7"/>
  <c r="F39" i="7"/>
  <c r="F30" i="7"/>
  <c r="F38" i="7"/>
  <c r="D21" i="5"/>
  <c r="F32" i="7"/>
  <c r="G37" i="7"/>
  <c r="G39" i="7"/>
  <c r="G33" i="7"/>
  <c r="F33" i="7"/>
  <c r="G38" i="7"/>
  <c r="G32" i="7"/>
  <c r="E63" i="1"/>
  <c r="F66" i="1"/>
  <c r="E65" i="1"/>
  <c r="E60" i="1"/>
  <c r="E62" i="1"/>
  <c r="F63" i="1"/>
  <c r="E66" i="1"/>
  <c r="F64" i="1"/>
  <c r="E59" i="1"/>
  <c r="E61" i="1"/>
  <c r="E57" i="1"/>
  <c r="F58" i="1"/>
  <c r="F62" i="1"/>
  <c r="E64" i="1"/>
  <c r="F59" i="1"/>
  <c r="E58" i="1"/>
  <c r="F61" i="1"/>
  <c r="F60" i="1"/>
  <c r="F65" i="1"/>
  <c r="F57" i="1"/>
  <c r="F56" i="1" s="1"/>
  <c r="I64" i="1"/>
  <c r="H66" i="1"/>
  <c r="I59" i="1"/>
  <c r="H58" i="1"/>
  <c r="I66" i="1"/>
  <c r="I57" i="1"/>
  <c r="I56" i="1" s="1"/>
  <c r="H57" i="1"/>
  <c r="I58" i="1"/>
  <c r="I65" i="1"/>
  <c r="H59" i="1"/>
  <c r="H64" i="1"/>
  <c r="H65" i="1"/>
  <c r="I61" i="1"/>
  <c r="I62" i="1"/>
  <c r="I60" i="1"/>
  <c r="H61" i="1"/>
  <c r="I63" i="1"/>
  <c r="H62" i="1"/>
  <c r="H60" i="1"/>
  <c r="H63" i="1"/>
  <c r="I20" i="7"/>
  <c r="D19" i="5"/>
  <c r="I19" i="7"/>
  <c r="J24" i="7"/>
  <c r="J21" i="7"/>
  <c r="J27" i="7"/>
  <c r="I25" i="7"/>
  <c r="I23" i="7"/>
  <c r="J22" i="7"/>
  <c r="I21" i="7"/>
  <c r="J20" i="7"/>
  <c r="I18" i="7"/>
  <c r="J26" i="7"/>
  <c r="I24" i="7"/>
  <c r="J18" i="7"/>
  <c r="J23" i="7"/>
  <c r="I22" i="7"/>
  <c r="J19" i="7"/>
  <c r="I26" i="7"/>
  <c r="J25" i="7"/>
  <c r="I27" i="7"/>
  <c r="C18" i="7"/>
  <c r="D27" i="7"/>
  <c r="C21" i="7"/>
  <c r="C26" i="7"/>
  <c r="C22" i="7"/>
  <c r="D17" i="5"/>
  <c r="D21" i="7"/>
  <c r="C23" i="7"/>
  <c r="D25" i="7"/>
  <c r="D19" i="7"/>
  <c r="D26" i="7"/>
  <c r="C20" i="7"/>
  <c r="D22" i="7"/>
  <c r="C27" i="7"/>
  <c r="C25" i="7"/>
  <c r="D24" i="7"/>
  <c r="C24" i="7"/>
  <c r="C19" i="7"/>
  <c r="D20" i="7"/>
  <c r="D23" i="7"/>
  <c r="D18" i="7"/>
  <c r="H34" i="1"/>
  <c r="H33" i="1"/>
  <c r="I42" i="1"/>
  <c r="I40" i="1"/>
  <c r="H36" i="1"/>
  <c r="I39" i="1"/>
  <c r="H40" i="1"/>
  <c r="I41" i="1"/>
  <c r="H41" i="1"/>
  <c r="I36" i="1"/>
  <c r="I37" i="1"/>
  <c r="H39" i="1"/>
  <c r="H38" i="1"/>
  <c r="H37" i="1"/>
  <c r="H35" i="1"/>
  <c r="I38" i="1"/>
  <c r="H42" i="1"/>
  <c r="I35" i="1"/>
  <c r="I34" i="1"/>
  <c r="I33" i="1"/>
  <c r="F52" i="1"/>
  <c r="F48" i="1"/>
  <c r="F49" i="1"/>
  <c r="F50" i="1"/>
  <c r="F47" i="1"/>
  <c r="E46" i="1"/>
  <c r="E53" i="1"/>
  <c r="E47" i="1"/>
  <c r="E48" i="1"/>
  <c r="E50" i="1"/>
  <c r="E54" i="1"/>
  <c r="F45" i="1"/>
  <c r="F54" i="1"/>
  <c r="E51" i="1"/>
  <c r="E49" i="1"/>
  <c r="E52" i="1"/>
  <c r="F51" i="1"/>
  <c r="F53" i="1"/>
  <c r="E45" i="1"/>
  <c r="F46" i="1"/>
  <c r="G15" i="7"/>
  <c r="G10" i="7"/>
  <c r="F13" i="7"/>
  <c r="G12" i="7"/>
  <c r="F15" i="7"/>
  <c r="F9" i="7"/>
  <c r="F11" i="7"/>
  <c r="G13" i="7"/>
  <c r="G11" i="7"/>
  <c r="G9" i="7"/>
  <c r="G14" i="7"/>
  <c r="F7" i="7"/>
  <c r="F8" i="7"/>
  <c r="F10" i="7"/>
  <c r="F14" i="7"/>
  <c r="G8" i="7"/>
  <c r="F12" i="7"/>
  <c r="G6" i="7"/>
  <c r="G7" i="7"/>
  <c r="D15" i="5"/>
  <c r="F6" i="7"/>
  <c r="I47" i="1"/>
  <c r="I50" i="1"/>
  <c r="H51" i="1"/>
  <c r="H49" i="1"/>
  <c r="I48" i="1"/>
  <c r="I51" i="1"/>
  <c r="I52" i="1"/>
  <c r="I54" i="1"/>
  <c r="H46" i="1"/>
  <c r="I53" i="1"/>
  <c r="I49" i="1"/>
  <c r="H54" i="1"/>
  <c r="H52" i="1"/>
  <c r="H48" i="1"/>
  <c r="H53" i="1"/>
  <c r="I46" i="1"/>
  <c r="H47" i="1"/>
  <c r="H45" i="1"/>
  <c r="H50" i="1"/>
  <c r="I45" i="1"/>
  <c r="D16" i="5"/>
  <c r="I6" i="7"/>
  <c r="I7" i="7"/>
  <c r="I14" i="7"/>
  <c r="I12" i="7"/>
  <c r="I10" i="7"/>
  <c r="J10" i="7"/>
  <c r="I8" i="7"/>
  <c r="I11" i="7"/>
  <c r="J15" i="7"/>
  <c r="J9" i="7"/>
  <c r="J11" i="7"/>
  <c r="I13" i="7"/>
  <c r="I9" i="7"/>
  <c r="I15" i="7"/>
  <c r="J14" i="7"/>
  <c r="J12" i="7"/>
  <c r="J13" i="7"/>
  <c r="J6" i="7"/>
  <c r="J8" i="7"/>
  <c r="J7" i="7"/>
  <c r="F19" i="7"/>
  <c r="F23" i="7"/>
  <c r="G21" i="7"/>
  <c r="G24" i="7"/>
  <c r="G19" i="7"/>
  <c r="F27" i="7"/>
  <c r="F21" i="7"/>
  <c r="F26" i="7"/>
  <c r="F25" i="7"/>
  <c r="F22" i="7"/>
  <c r="G25" i="7"/>
  <c r="G20" i="7"/>
  <c r="F24" i="7"/>
  <c r="G22" i="7"/>
  <c r="G26" i="7"/>
  <c r="D18" i="5"/>
  <c r="F18" i="7"/>
  <c r="F20" i="7"/>
  <c r="G23" i="7"/>
  <c r="G27" i="7"/>
  <c r="G18" i="7"/>
  <c r="D33" i="7"/>
  <c r="D35" i="7"/>
  <c r="D30" i="7"/>
  <c r="C35" i="7"/>
  <c r="D38" i="7"/>
  <c r="C33" i="7"/>
  <c r="C37" i="7"/>
  <c r="C34" i="7"/>
  <c r="D39" i="7"/>
  <c r="D36" i="7"/>
  <c r="C32" i="7"/>
  <c r="C36" i="7"/>
  <c r="C30" i="7"/>
  <c r="C31" i="7"/>
  <c r="D32" i="7"/>
  <c r="C39" i="7"/>
  <c r="D37" i="7"/>
  <c r="D31" i="7"/>
  <c r="C38" i="7"/>
  <c r="D20" i="5"/>
  <c r="D34" i="7"/>
  <c r="J37" i="7"/>
  <c r="J34" i="7"/>
  <c r="J38" i="7"/>
  <c r="I32" i="7"/>
  <c r="I39" i="7"/>
  <c r="I36" i="7"/>
  <c r="I38" i="7"/>
  <c r="I34" i="7"/>
  <c r="J31" i="7"/>
  <c r="J39" i="7"/>
  <c r="I31" i="7"/>
  <c r="J30" i="7"/>
  <c r="I35" i="7"/>
  <c r="I37" i="7"/>
  <c r="J36" i="7"/>
  <c r="J35" i="7"/>
  <c r="I30" i="7"/>
  <c r="I33" i="7"/>
  <c r="D22" i="5"/>
  <c r="J33" i="7"/>
  <c r="J32" i="7"/>
  <c r="B28" i="1"/>
  <c r="G29" i="7" l="1"/>
  <c r="E21" i="5" s="1"/>
  <c r="B56" i="1"/>
  <c r="B37" i="1"/>
  <c r="I32" i="1"/>
  <c r="B64" i="1"/>
  <c r="G5" i="7"/>
  <c r="E15" i="5" s="1"/>
  <c r="I44" i="1"/>
  <c r="B42" i="1"/>
  <c r="B41" i="1"/>
  <c r="B39" i="1"/>
  <c r="D17" i="7"/>
  <c r="E17" i="5" s="1"/>
  <c r="G17" i="7"/>
  <c r="E18" i="5" s="1"/>
  <c r="B40" i="1"/>
  <c r="J5" i="7"/>
  <c r="E16" i="5" s="1"/>
  <c r="B45" i="1"/>
  <c r="B52" i="1"/>
  <c r="B49" i="1"/>
  <c r="B51" i="1"/>
  <c r="F44" i="1"/>
  <c r="B54" i="1"/>
  <c r="B50" i="1"/>
  <c r="B48" i="1"/>
  <c r="B47" i="1"/>
  <c r="B53" i="1"/>
  <c r="B46" i="1"/>
  <c r="B35" i="1"/>
  <c r="B38" i="1"/>
  <c r="B36" i="1"/>
  <c r="B33" i="1"/>
  <c r="B34" i="1"/>
  <c r="J17" i="7"/>
  <c r="E19" i="5" s="1"/>
  <c r="B58" i="1"/>
  <c r="B57" i="1"/>
  <c r="B61" i="1"/>
  <c r="B59" i="1"/>
  <c r="B66" i="1"/>
  <c r="B62" i="1"/>
  <c r="B60" i="1"/>
  <c r="B65" i="1"/>
  <c r="B63" i="1"/>
  <c r="J29" i="7"/>
  <c r="E22" i="5" s="1"/>
  <c r="D29" i="7"/>
  <c r="E20" i="5" s="1"/>
  <c r="B44" i="1" l="1"/>
  <c r="F13" i="5"/>
  <c r="F24" i="5" s="1"/>
</calcChain>
</file>

<file path=xl/sharedStrings.xml><?xml version="1.0" encoding="utf-8"?>
<sst xmlns="http://schemas.openxmlformats.org/spreadsheetml/2006/main" count="474" uniqueCount="159">
  <si>
    <t>Filter</t>
  </si>
  <si>
    <t>Include</t>
  </si>
  <si>
    <t>SUMMARY OF ACCOUNTS</t>
  </si>
  <si>
    <t>SUMMARY</t>
  </si>
  <si>
    <t>Income</t>
  </si>
  <si>
    <t>Weekly Spending</t>
  </si>
  <si>
    <t>Regular Payments*</t>
  </si>
  <si>
    <t>Future Needs*</t>
  </si>
  <si>
    <t>Savings Goals*</t>
  </si>
  <si>
    <t>Surplus / (Deficit)</t>
  </si>
  <si>
    <t>Total</t>
  </si>
  <si>
    <t>INCOME</t>
  </si>
  <si>
    <t>SAVINGS: FUTURE NEEDS AND EMERGENCIES</t>
  </si>
  <si>
    <t>SPENDING: WEEKLY AND REGULAR</t>
  </si>
  <si>
    <t>WEEKLY SPENDING</t>
  </si>
  <si>
    <t>REGULAR PAYMENTS</t>
  </si>
  <si>
    <t>*Trasfer from weekly savings account</t>
  </si>
  <si>
    <t>Disclaimer</t>
  </si>
  <si>
    <t>HOPE ECONOMY BUDGET WORKSHEET - INSTRUCTIONS</t>
  </si>
  <si>
    <t>Budget worksheet version 2.0</t>
  </si>
  <si>
    <t xml:space="preserve">Welcome to the Hope Economy Budget Worksheet. A budget is a list of all the money coming in, and all the money going out - simple as that! This worksheet will help you better understand your financial situaiton, so you can make informed financial decisions. </t>
  </si>
  <si>
    <t>HOW TO USE THE BUDGET WORKSHEET</t>
  </si>
  <si>
    <t>Enter the budget information</t>
  </si>
  <si>
    <t>Navigate to the BUDGET sheet to enter income and expenditure items. In order for items to be included in the budget, the "Account", "Amount" and "Frequency" details must be completed.</t>
  </si>
  <si>
    <t>To change the frequency that the budget information is viewed, use the dropdown selection box and choose the desired viewing frequency.</t>
  </si>
  <si>
    <t>The selected frequency will also be indicated in the description on the SUMMARY, INCOME, SPENDING and SAVING sheets.</t>
  </si>
  <si>
    <t>Review the budget information</t>
  </si>
  <si>
    <t>Once the budget information has been entered, this information can be reviewed using the SUMMARY, INCOME, SPENDING and SAVING sheets. The SUMMARY sheet shows an overview of each category of the budget. The INCOME, SPENDING and SAVING sheets show a detailed view of each of these areas.</t>
  </si>
  <si>
    <t>Use the buttons shown on each page to navigate between sheets.</t>
  </si>
  <si>
    <t>SAVINGS - The budget worksheet allows for 9 Future Needs and Emergency accounts. Be sure to repeat the account name for each item that needs to be included, under the column "Input savings goal name".</t>
  </si>
  <si>
    <t>FILTERS - Once data has been entered into the budget worksheet in the desired income and expenditure rows, the expenditure items that are not required can be filtered out by utilising the filter options at the top of the page.</t>
  </si>
  <si>
    <t>RANK - If it is helpful, a rank can be applied to items entered into the budget worksheet to assist with reviewing the budget once it has been completed.</t>
  </si>
  <si>
    <t>Compatibility</t>
  </si>
  <si>
    <t>The Hope Economy Budget worksheet has been developed using Microsoft 365. It is in the .xlsx format and should be compatible with Excel for Windows versions from 2007 to current. Please note, if using an older version of excel or a web view, the worksheet may not function as intended. Also, if the worksheet is being used in a preview mode and has not been downloaded, the worksheet may not function as intended.</t>
  </si>
  <si>
    <t>Contact Hope Economy</t>
  </si>
  <si>
    <t>If you have questions about the Budget Worksheet, need some assistance, or have some feedback email the team at communityandservices@hopeeconomy.org.au</t>
  </si>
  <si>
    <t>Budget worksheet version 1.2</t>
  </si>
  <si>
    <t>Update history:</t>
  </si>
  <si>
    <t xml:space="preserve"> • Redundant sheets removed</t>
  </si>
  <si>
    <t xml:space="preserve"> • Protections added to sheets to avoid unintended changes</t>
  </si>
  <si>
    <t xml:space="preserve"> • Budget view frequency added to the INCOME, SPENDING and SAVINGS headings</t>
  </si>
  <si>
    <t>BUILD A BUDGET</t>
  </si>
  <si>
    <t>Calculation</t>
  </si>
  <si>
    <t>Reference</t>
  </si>
  <si>
    <t>Count</t>
  </si>
  <si>
    <t>Savings</t>
  </si>
  <si>
    <t>Show items in use</t>
  </si>
  <si>
    <t>BUDGET CATEGORIES</t>
  </si>
  <si>
    <t>RANK</t>
  </si>
  <si>
    <t>ACCOUNT</t>
  </si>
  <si>
    <t>AMOUNT</t>
  </si>
  <si>
    <t>FREQUENCY</t>
  </si>
  <si>
    <t>VIEW:</t>
  </si>
  <si>
    <t>Weekly</t>
  </si>
  <si>
    <t>Take home pay 1</t>
  </si>
  <si>
    <t>Monthly</t>
  </si>
  <si>
    <t>Take home pay 2</t>
  </si>
  <si>
    <t>Fortnightly</t>
  </si>
  <si>
    <t>FBT</t>
  </si>
  <si>
    <t>Benefit 2</t>
  </si>
  <si>
    <t>Child support</t>
  </si>
  <si>
    <t>Board</t>
  </si>
  <si>
    <t>Bonuses / Overtime</t>
  </si>
  <si>
    <t>Investment income</t>
  </si>
  <si>
    <t>Other income</t>
  </si>
  <si>
    <t>Expenses</t>
  </si>
  <si>
    <t>EXPENSES</t>
  </si>
  <si>
    <t>Groceries</t>
  </si>
  <si>
    <t>1. Essential</t>
  </si>
  <si>
    <t>Fuel</t>
  </si>
  <si>
    <t>2. Important</t>
  </si>
  <si>
    <t>Coffee / Tea</t>
  </si>
  <si>
    <t>Eating out</t>
  </si>
  <si>
    <t>Personal care / cosmetics</t>
  </si>
  <si>
    <t>Parking</t>
  </si>
  <si>
    <t>Public Transport</t>
  </si>
  <si>
    <t>Recreation / Entertainment</t>
  </si>
  <si>
    <t>Weekly medical costs</t>
  </si>
  <si>
    <t>Cigarettes</t>
  </si>
  <si>
    <t>Alcohol</t>
  </si>
  <si>
    <t>Other</t>
  </si>
  <si>
    <t>Regular Payments</t>
  </si>
  <si>
    <t>Rent or mortgage</t>
  </si>
  <si>
    <t>Strata fees</t>
  </si>
  <si>
    <t>Annually</t>
  </si>
  <si>
    <t>Council rates</t>
  </si>
  <si>
    <t>Quarterly</t>
  </si>
  <si>
    <t>Water</t>
  </si>
  <si>
    <t>Gas</t>
  </si>
  <si>
    <t>Electricity</t>
  </si>
  <si>
    <t>House and contents Insurance</t>
  </si>
  <si>
    <t>Furniture / appliance rental</t>
  </si>
  <si>
    <t>Other housing expenses</t>
  </si>
  <si>
    <t>Internet</t>
  </si>
  <si>
    <t>Home phone</t>
  </si>
  <si>
    <t>Mobile phone 1</t>
  </si>
  <si>
    <t>Mobile phone 2</t>
  </si>
  <si>
    <t>TV subscription</t>
  </si>
  <si>
    <t>Other media services</t>
  </si>
  <si>
    <t>Private health insurance</t>
  </si>
  <si>
    <t>Personal &amp; life insurance</t>
  </si>
  <si>
    <t>Gym membership</t>
  </si>
  <si>
    <t>Sport membership</t>
  </si>
  <si>
    <t>Pharmacy account</t>
  </si>
  <si>
    <t>Other health expenses</t>
  </si>
  <si>
    <t>Car insurance</t>
  </si>
  <si>
    <t>Road tolls</t>
  </si>
  <si>
    <t>Other regular vehicle expenses</t>
  </si>
  <si>
    <t>School fees</t>
  </si>
  <si>
    <t>Education fees</t>
  </si>
  <si>
    <t>Child day care</t>
  </si>
  <si>
    <t>Child sports or clubs</t>
  </si>
  <si>
    <t>Pet insurance</t>
  </si>
  <si>
    <t>Pet food</t>
  </si>
  <si>
    <t>Other pet related expenses</t>
  </si>
  <si>
    <t>Other family expenses</t>
  </si>
  <si>
    <t>Child support payment</t>
  </si>
  <si>
    <t>Club membership</t>
  </si>
  <si>
    <t>Charitable giving</t>
  </si>
  <si>
    <t>Church tithe</t>
  </si>
  <si>
    <t>Bank fees</t>
  </si>
  <si>
    <t>Other regular payments</t>
  </si>
  <si>
    <t>Loans and debt min. repayments</t>
  </si>
  <si>
    <t>Additional debt repayments</t>
  </si>
  <si>
    <t>Savings: Future Needs and Emergencies</t>
  </si>
  <si>
    <t>Input savings goal name
(e.g. car expenses)</t>
  </si>
  <si>
    <t>Savings Goals</t>
  </si>
  <si>
    <t>Car registration and associated costs</t>
  </si>
  <si>
    <t>Car expenses</t>
  </si>
  <si>
    <t>Annual service</t>
  </si>
  <si>
    <t>Breakdown cover</t>
  </si>
  <si>
    <t>3. Nice to have</t>
  </si>
  <si>
    <t>Car maintenance</t>
  </si>
  <si>
    <t>Other vehicle related future needs</t>
  </si>
  <si>
    <t>Christmas</t>
  </si>
  <si>
    <t>Gifts</t>
  </si>
  <si>
    <t>Birthdays</t>
  </si>
  <si>
    <t>Other gifts</t>
  </si>
  <si>
    <t>Clothing</t>
  </si>
  <si>
    <t>Holiday travel</t>
  </si>
  <si>
    <t>Pet related future needs</t>
  </si>
  <si>
    <t>Child related future needs</t>
  </si>
  <si>
    <t>House repairs/improvements</t>
  </si>
  <si>
    <t>Wedding Dress</t>
  </si>
  <si>
    <t>Venue</t>
  </si>
  <si>
    <t>Band</t>
  </si>
  <si>
    <t>Emergency fund savings</t>
  </si>
  <si>
    <t>Other long term savings goals</t>
  </si>
  <si>
    <t>SUMMARY OF</t>
  </si>
  <si>
    <t>ACCOUNTS</t>
  </si>
  <si>
    <t>Spending</t>
  </si>
  <si>
    <t>Frequency</t>
  </si>
  <si>
    <t>Period</t>
  </si>
  <si>
    <t>Accounts</t>
  </si>
  <si>
    <t>Savings timing</t>
  </si>
  <si>
    <t>Rank</t>
  </si>
  <si>
    <t>months time</t>
  </si>
  <si>
    <t>years time</t>
  </si>
  <si>
    <t>Future Needs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</si>
</sst>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Red]\-&quot;$&quot;#,##0"/>
    <numFmt numFmtId="165" formatCode="&quot;$&quot;#,##0"/>
  </numFmts>
  <fonts count="52">
    <font>
      <sz val="11"/>
      <color theme="1"/>
      <name val="Calibri"/>
      <family val="2"/>
      <scheme val="minor"/>
    </font>
    <font>
      <b/>
      <sz val="11"/>
      <color theme="3"/>
      <name val="Calibri"/>
      <family val="2"/>
      <scheme val="minor"/>
    </font>
    <font>
      <sz val="11"/>
      <color theme="0"/>
      <name val="Calibri"/>
      <family val="2"/>
      <scheme val="minor"/>
    </font>
    <font>
      <sz val="10"/>
      <color theme="1"/>
      <name val="Arial"/>
      <family val="2"/>
    </font>
    <font>
      <b/>
      <sz val="11"/>
      <color theme="4"/>
      <name val="Calibri"/>
      <family val="2"/>
      <scheme val="minor"/>
    </font>
    <font>
      <sz val="11"/>
      <color theme="4"/>
      <name val="Calibri"/>
      <family val="2"/>
      <scheme val="minor"/>
    </font>
    <font>
      <sz val="11"/>
      <color theme="1" tint="0.249977111117893"/>
      <name val="Calibri"/>
      <family val="2"/>
      <scheme val="minor"/>
    </font>
    <font>
      <b/>
      <sz val="11"/>
      <color theme="7"/>
      <name val="Calibri"/>
      <family val="2"/>
      <scheme val="minor"/>
    </font>
    <font>
      <b/>
      <sz val="11"/>
      <color theme="8"/>
      <name val="Calibri"/>
      <family val="2"/>
      <scheme val="minor"/>
    </font>
    <font>
      <b/>
      <sz val="11"/>
      <color theme="9"/>
      <name val="Calibri"/>
      <family val="2"/>
      <scheme val="minor"/>
    </font>
    <font>
      <i/>
      <sz val="11"/>
      <color theme="1"/>
      <name val="Calibri"/>
      <family val="2"/>
      <scheme val="minor"/>
    </font>
    <font>
      <b/>
      <sz val="10"/>
      <color theme="6"/>
      <name val="Arial"/>
      <family val="2"/>
    </font>
    <font>
      <i/>
      <sz val="11"/>
      <color rgb="FFFF0000"/>
      <name val="Calibri"/>
      <family val="2"/>
      <scheme val="minor"/>
    </font>
    <font>
      <b/>
      <sz val="22"/>
      <color theme="4"/>
      <name val="Calibri Light"/>
      <family val="2"/>
      <scheme val="major"/>
    </font>
    <font>
      <sz val="11"/>
      <name val="Calibri"/>
      <family val="2"/>
      <scheme val="minor"/>
    </font>
    <font>
      <sz val="11"/>
      <color rgb="FFFF0000"/>
      <name val="Calibri"/>
      <family val="2"/>
      <scheme val="minor"/>
    </font>
    <font>
      <sz val="11"/>
      <color theme="7"/>
      <name val="Calibri"/>
      <family val="2"/>
      <scheme val="minor"/>
    </font>
    <font>
      <sz val="10"/>
      <color theme="4"/>
      <name val="Arial"/>
      <family val="2"/>
    </font>
    <font>
      <sz val="10"/>
      <color theme="7"/>
      <name val="Arial"/>
      <family val="2"/>
    </font>
    <font>
      <b/>
      <sz val="14"/>
      <color theme="4"/>
      <name val="Calibri"/>
      <family val="2"/>
      <scheme val="minor"/>
    </font>
    <font>
      <b/>
      <sz val="14"/>
      <color theme="7"/>
      <name val="Calibri"/>
      <family val="2"/>
      <scheme val="minor"/>
    </font>
    <font>
      <sz val="11"/>
      <color theme="1"/>
      <name val="Greyc"/>
    </font>
    <font>
      <b/>
      <sz val="18"/>
      <name val="Century Gothic"/>
      <family val="2"/>
    </font>
    <font>
      <b/>
      <sz val="11"/>
      <name val="Century Gothic"/>
      <family val="2"/>
    </font>
    <font>
      <sz val="11"/>
      <color theme="4"/>
      <name val="Century Gothic"/>
      <family val="2"/>
    </font>
    <font>
      <i/>
      <sz val="9"/>
      <name val="Century Gothic"/>
      <family val="2"/>
    </font>
    <font>
      <b/>
      <i/>
      <sz val="11"/>
      <name val="Century Gothic"/>
      <family val="2"/>
    </font>
    <font>
      <b/>
      <sz val="18"/>
      <color theme="4"/>
      <name val="Century Gothic"/>
      <family val="2"/>
    </font>
    <font>
      <b/>
      <sz val="16"/>
      <color theme="4"/>
      <name val="Century Gothic"/>
      <family val="2"/>
    </font>
    <font>
      <sz val="11"/>
      <color theme="1"/>
      <name val="Century Gothic"/>
      <family val="2"/>
    </font>
    <font>
      <sz val="11"/>
      <name val="Century Gothic"/>
      <family val="2"/>
    </font>
    <font>
      <sz val="10"/>
      <name val="Century Gothic"/>
      <family val="2"/>
    </font>
    <font>
      <i/>
      <sz val="10"/>
      <name val="Century Gothic"/>
      <family val="2"/>
    </font>
    <font>
      <sz val="10"/>
      <color theme="1"/>
      <name val="Century Gothic"/>
      <family val="2"/>
    </font>
    <font>
      <b/>
      <sz val="10"/>
      <name val="Century Gothic"/>
      <family val="2"/>
    </font>
    <font>
      <i/>
      <sz val="10"/>
      <color rgb="FFFF0000"/>
      <name val="Century Gothic"/>
      <family val="2"/>
    </font>
    <font>
      <b/>
      <sz val="11"/>
      <color theme="3"/>
      <name val="Century Gothic"/>
      <family val="2"/>
    </font>
    <font>
      <b/>
      <sz val="22"/>
      <name val="Century Gothic"/>
      <family val="2"/>
    </font>
    <font>
      <i/>
      <sz val="11"/>
      <color theme="1"/>
      <name val="Century Gothic"/>
      <family val="2"/>
    </font>
    <font>
      <sz val="11"/>
      <color theme="1" tint="0.249977111117893"/>
      <name val="Century Gothic"/>
      <family val="2"/>
    </font>
    <font>
      <b/>
      <sz val="14"/>
      <color theme="4"/>
      <name val="Century Gothic"/>
      <family val="2"/>
    </font>
    <font>
      <sz val="11"/>
      <color theme="3"/>
      <name val="Century Gothic"/>
      <family val="2"/>
    </font>
    <font>
      <i/>
      <u/>
      <sz val="11"/>
      <color theme="3"/>
      <name val="Century Gothic"/>
      <family val="2"/>
    </font>
    <font>
      <i/>
      <sz val="11"/>
      <color theme="3"/>
      <name val="Century Gothic"/>
      <family val="2"/>
    </font>
    <font>
      <sz val="10"/>
      <color theme="4"/>
      <name val="Century Gothic"/>
      <family val="2"/>
    </font>
    <font>
      <b/>
      <sz val="11"/>
      <color theme="8"/>
      <name val="Century Gothic"/>
      <family val="2"/>
    </font>
    <font>
      <b/>
      <sz val="11"/>
      <color theme="9"/>
      <name val="Century Gothic"/>
      <family val="2"/>
    </font>
    <font>
      <sz val="11"/>
      <color rgb="FFFFF0C3"/>
      <name val="Century Gothic"/>
      <family val="2"/>
    </font>
    <font>
      <i/>
      <sz val="8"/>
      <name val="Century Gothic"/>
      <family val="2"/>
    </font>
    <font>
      <sz val="16"/>
      <name val="Century Gothic"/>
      <family val="2"/>
    </font>
    <font>
      <b/>
      <sz val="14"/>
      <color theme="6"/>
      <name val="Century Gothic"/>
      <family val="2"/>
    </font>
    <font>
      <i/>
      <sz val="11"/>
      <color theme="6"/>
      <name val="Century Gothic"/>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rgb="FFFFF0C3"/>
        <bgColor indexed="64"/>
      </patternFill>
    </fill>
    <fill>
      <patternFill patternType="solid">
        <fgColor rgb="FFFFE086"/>
        <bgColor indexed="64"/>
      </patternFill>
    </fill>
    <fill>
      <patternFill patternType="solid">
        <fgColor rgb="FFF7FAFA"/>
        <bgColor indexed="64"/>
      </patternFill>
    </fill>
  </fills>
  <borders count="72">
    <border>
      <left/>
      <right/>
      <top/>
      <bottom/>
      <diagonal/>
    </border>
    <border>
      <left style="thin">
        <color theme="3"/>
      </left>
      <right/>
      <top style="thin">
        <color theme="3"/>
      </top>
      <bottom style="thin">
        <color theme="3"/>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medium">
        <color theme="4"/>
      </left>
      <right style="thin">
        <color theme="2" tint="0.79998168889431442"/>
      </right>
      <top style="medium">
        <color theme="4"/>
      </top>
      <bottom style="thin">
        <color theme="2" tint="0.79998168889431442"/>
      </bottom>
      <diagonal/>
    </border>
    <border>
      <left style="thin">
        <color theme="2" tint="0.79998168889431442"/>
      </left>
      <right style="medium">
        <color theme="4"/>
      </right>
      <top style="medium">
        <color theme="4"/>
      </top>
      <bottom style="thin">
        <color theme="2" tint="0.79998168889431442"/>
      </bottom>
      <diagonal/>
    </border>
    <border>
      <left style="medium">
        <color theme="4"/>
      </left>
      <right style="thin">
        <color theme="2" tint="0.79998168889431442"/>
      </right>
      <top style="thin">
        <color theme="2" tint="0.79998168889431442"/>
      </top>
      <bottom style="thin">
        <color theme="2" tint="0.79998168889431442"/>
      </bottom>
      <diagonal/>
    </border>
    <border>
      <left style="thin">
        <color theme="2" tint="0.79998168889431442"/>
      </left>
      <right style="medium">
        <color theme="4"/>
      </right>
      <top style="thin">
        <color theme="2" tint="0.79998168889431442"/>
      </top>
      <bottom style="thin">
        <color theme="2" tint="0.79998168889431442"/>
      </bottom>
      <diagonal/>
    </border>
    <border>
      <left style="medium">
        <color theme="3"/>
      </left>
      <right/>
      <top style="medium">
        <color theme="3"/>
      </top>
      <bottom style="medium">
        <color theme="3"/>
      </bottom>
      <diagonal/>
    </border>
    <border>
      <left/>
      <right style="medium">
        <color theme="3"/>
      </right>
      <top style="medium">
        <color theme="3"/>
      </top>
      <bottom style="medium">
        <color theme="3"/>
      </bottom>
      <diagonal/>
    </border>
    <border>
      <left style="medium">
        <color theme="7"/>
      </left>
      <right style="thin">
        <color theme="2" tint="0.79998168889431442"/>
      </right>
      <top style="medium">
        <color theme="7"/>
      </top>
      <bottom style="thin">
        <color theme="2" tint="0.79998168889431442"/>
      </bottom>
      <diagonal/>
    </border>
    <border>
      <left style="thin">
        <color theme="2" tint="0.79998168889431442"/>
      </left>
      <right style="medium">
        <color theme="7"/>
      </right>
      <top style="medium">
        <color theme="7"/>
      </top>
      <bottom style="thin">
        <color theme="2" tint="0.79998168889431442"/>
      </bottom>
      <diagonal/>
    </border>
    <border>
      <left style="medium">
        <color theme="7"/>
      </left>
      <right style="thin">
        <color theme="2" tint="0.79998168889431442"/>
      </right>
      <top style="thin">
        <color theme="2" tint="0.79998168889431442"/>
      </top>
      <bottom style="thin">
        <color theme="2" tint="0.79998168889431442"/>
      </bottom>
      <diagonal/>
    </border>
    <border>
      <left style="thin">
        <color theme="2" tint="0.79998168889431442"/>
      </left>
      <right style="medium">
        <color theme="7"/>
      </right>
      <top style="thin">
        <color theme="2" tint="0.79998168889431442"/>
      </top>
      <bottom style="thin">
        <color theme="2" tint="0.79998168889431442"/>
      </bottom>
      <diagonal/>
    </border>
    <border>
      <left style="medium">
        <color theme="8"/>
      </left>
      <right style="thin">
        <color theme="2" tint="0.79998168889431442"/>
      </right>
      <top style="thin">
        <color theme="2" tint="0.79998168889431442"/>
      </top>
      <bottom style="thin">
        <color theme="2" tint="0.79998168889431442"/>
      </bottom>
      <diagonal/>
    </border>
    <border>
      <left style="thin">
        <color theme="2" tint="0.79998168889431442"/>
      </left>
      <right style="medium">
        <color theme="8"/>
      </right>
      <top style="thin">
        <color theme="2" tint="0.79998168889431442"/>
      </top>
      <bottom style="thin">
        <color theme="2" tint="0.79998168889431442"/>
      </bottom>
      <diagonal/>
    </border>
    <border>
      <left style="medium">
        <color theme="9"/>
      </left>
      <right style="thin">
        <color theme="2" tint="0.79998168889431442"/>
      </right>
      <top style="thin">
        <color theme="2" tint="0.79998168889431442"/>
      </top>
      <bottom style="thin">
        <color theme="2" tint="0.79998168889431442"/>
      </bottom>
      <diagonal/>
    </border>
    <border>
      <left style="thin">
        <color theme="2" tint="0.79998168889431442"/>
      </left>
      <right style="medium">
        <color theme="9"/>
      </right>
      <top style="thin">
        <color theme="2" tint="0.79998168889431442"/>
      </top>
      <bottom style="thin">
        <color theme="2" tint="0.79998168889431442"/>
      </bottom>
      <diagonal/>
    </border>
    <border>
      <left style="medium">
        <color theme="3"/>
      </left>
      <right style="thin">
        <color theme="2" tint="0.79998168889431442"/>
      </right>
      <top style="medium">
        <color theme="3"/>
      </top>
      <bottom style="thin">
        <color theme="2" tint="0.79998168889431442"/>
      </bottom>
      <diagonal/>
    </border>
    <border>
      <left style="thin">
        <color theme="2" tint="0.79998168889431442"/>
      </left>
      <right style="medium">
        <color theme="3"/>
      </right>
      <top style="medium">
        <color theme="3"/>
      </top>
      <bottom style="thin">
        <color theme="2" tint="0.79998168889431442"/>
      </bottom>
      <diagonal/>
    </border>
    <border>
      <left style="medium">
        <color theme="3"/>
      </left>
      <right style="thin">
        <color theme="2" tint="0.79998168889431442"/>
      </right>
      <top style="thin">
        <color theme="2" tint="0.79998168889431442"/>
      </top>
      <bottom style="thin">
        <color theme="2" tint="0.79998168889431442"/>
      </bottom>
      <diagonal/>
    </border>
    <border>
      <left style="thin">
        <color theme="2" tint="0.79998168889431442"/>
      </left>
      <right style="medium">
        <color theme="3"/>
      </right>
      <top style="thin">
        <color theme="2" tint="0.79998168889431442"/>
      </top>
      <bottom style="thin">
        <color theme="2" tint="0.79998168889431442"/>
      </bottom>
      <diagonal/>
    </border>
    <border>
      <left style="medium">
        <color theme="4"/>
      </left>
      <right style="thin">
        <color theme="2" tint="0.79998168889431442"/>
      </right>
      <top style="thin">
        <color theme="2" tint="0.79998168889431442"/>
      </top>
      <bottom/>
      <diagonal/>
    </border>
    <border>
      <left style="thin">
        <color theme="2" tint="0.79998168889431442"/>
      </left>
      <right style="medium">
        <color theme="4"/>
      </right>
      <top style="thin">
        <color theme="2" tint="0.79998168889431442"/>
      </top>
      <bottom/>
      <diagonal/>
    </border>
    <border>
      <left style="medium">
        <color theme="7"/>
      </left>
      <right style="thin">
        <color theme="2" tint="0.79998168889431442"/>
      </right>
      <top style="thin">
        <color theme="2" tint="0.79998168889431442"/>
      </top>
      <bottom/>
      <diagonal/>
    </border>
    <border>
      <left style="thin">
        <color theme="2" tint="0.79998168889431442"/>
      </left>
      <right style="medium">
        <color theme="7"/>
      </right>
      <top style="thin">
        <color theme="2" tint="0.79998168889431442"/>
      </top>
      <bottom/>
      <diagonal/>
    </border>
    <border>
      <left style="medium">
        <color theme="8"/>
      </left>
      <right style="thin">
        <color theme="2" tint="0.79998168889431442"/>
      </right>
      <top style="thin">
        <color theme="2" tint="0.79998168889431442"/>
      </top>
      <bottom/>
      <diagonal/>
    </border>
    <border>
      <left style="thin">
        <color theme="2" tint="0.79998168889431442"/>
      </left>
      <right style="medium">
        <color theme="8"/>
      </right>
      <top style="thin">
        <color theme="2" tint="0.79998168889431442"/>
      </top>
      <bottom/>
      <diagonal/>
    </border>
    <border>
      <left style="medium">
        <color theme="9"/>
      </left>
      <right style="thin">
        <color theme="2" tint="0.79998168889431442"/>
      </right>
      <top style="thin">
        <color theme="2" tint="0.79998168889431442"/>
      </top>
      <bottom/>
      <diagonal/>
    </border>
    <border>
      <left style="thin">
        <color theme="2" tint="0.79998168889431442"/>
      </left>
      <right style="medium">
        <color theme="9"/>
      </right>
      <top style="thin">
        <color theme="2" tint="0.79998168889431442"/>
      </top>
      <bottom/>
      <diagonal/>
    </border>
    <border>
      <left/>
      <right/>
      <top style="medium">
        <color theme="4"/>
      </top>
      <bottom/>
      <diagonal/>
    </border>
    <border>
      <left style="medium">
        <color theme="0" tint="-0.14999847407452621"/>
      </left>
      <right/>
      <top style="medium">
        <color theme="0" tint="-0.14999847407452621"/>
      </top>
      <bottom/>
      <diagonal/>
    </border>
    <border>
      <left/>
      <right/>
      <top style="medium">
        <color theme="0" tint="-0.14999847407452621"/>
      </top>
      <bottom/>
      <diagonal/>
    </border>
    <border>
      <left style="medium">
        <color theme="0" tint="-0.14999847407452621"/>
      </left>
      <right/>
      <top/>
      <bottom style="medium">
        <color theme="0" tint="-0.14999847407452621"/>
      </bottom>
      <diagonal/>
    </border>
    <border>
      <left/>
      <right/>
      <top/>
      <bottom style="medium">
        <color theme="0" tint="-0.14999847407452621"/>
      </bottom>
      <diagonal/>
    </border>
    <border>
      <left style="medium">
        <color theme="3"/>
      </left>
      <right style="thin">
        <color theme="2" tint="0.79998168889431442"/>
      </right>
      <top style="thin">
        <color theme="2" tint="0.79998168889431442"/>
      </top>
      <bottom/>
      <diagonal/>
    </border>
    <border>
      <left style="thin">
        <color theme="2" tint="0.79998168889431442"/>
      </left>
      <right style="medium">
        <color theme="3"/>
      </right>
      <top style="thin">
        <color theme="2" tint="0.79998168889431442"/>
      </top>
      <bottom/>
      <diagonal/>
    </border>
    <border>
      <left style="medium">
        <color theme="3"/>
      </left>
      <right style="thin">
        <color theme="2" tint="0.79998168889431442"/>
      </right>
      <top/>
      <bottom style="medium">
        <color theme="3"/>
      </bottom>
      <diagonal/>
    </border>
    <border>
      <left style="thin">
        <color theme="2" tint="0.79998168889431442"/>
      </left>
      <right style="medium">
        <color theme="3"/>
      </right>
      <top/>
      <bottom style="medium">
        <color theme="3"/>
      </bottom>
      <diagonal/>
    </border>
    <border>
      <left style="medium">
        <color theme="8"/>
      </left>
      <right style="thin">
        <color theme="2" tint="0.79998168889431442"/>
      </right>
      <top/>
      <bottom style="thin">
        <color theme="2" tint="0.79998168889431442"/>
      </bottom>
      <diagonal/>
    </border>
    <border>
      <left style="thin">
        <color theme="2" tint="0.79998168889431442"/>
      </left>
      <right style="medium">
        <color theme="8"/>
      </right>
      <top/>
      <bottom style="thin">
        <color theme="2" tint="0.79998168889431442"/>
      </bottom>
      <diagonal/>
    </border>
    <border>
      <left style="medium">
        <color theme="9"/>
      </left>
      <right style="thin">
        <color theme="2" tint="0.79998168889431442"/>
      </right>
      <top/>
      <bottom style="thin">
        <color theme="2" tint="0.79998168889431442"/>
      </bottom>
      <diagonal/>
    </border>
    <border>
      <left style="thin">
        <color theme="2" tint="0.79998168889431442"/>
      </left>
      <right style="medium">
        <color theme="9"/>
      </right>
      <top/>
      <bottom style="thin">
        <color theme="2" tint="0.79998168889431442"/>
      </bottom>
      <diagonal/>
    </border>
    <border>
      <left/>
      <right/>
      <top style="medium">
        <color theme="4"/>
      </top>
      <bottom style="medium">
        <color theme="4"/>
      </bottom>
      <diagonal/>
    </border>
    <border>
      <left style="medium">
        <color theme="4"/>
      </left>
      <right style="thin">
        <color theme="2" tint="0.79998168889431442"/>
      </right>
      <top style="thin">
        <color theme="2" tint="0.79998168889431442"/>
      </top>
      <bottom style="medium">
        <color theme="4"/>
      </bottom>
      <diagonal/>
    </border>
    <border>
      <left style="thin">
        <color theme="2" tint="0.79998168889431442"/>
      </left>
      <right style="medium">
        <color theme="4"/>
      </right>
      <top style="thin">
        <color theme="2" tint="0.79998168889431442"/>
      </top>
      <bottom style="medium">
        <color theme="4"/>
      </bottom>
      <diagonal/>
    </border>
    <border>
      <left style="medium">
        <color theme="4"/>
      </left>
      <right style="thin">
        <color theme="2" tint="0.79998168889431442"/>
      </right>
      <top/>
      <bottom style="thin">
        <color theme="2" tint="0.79998168889431442"/>
      </bottom>
      <diagonal/>
    </border>
    <border>
      <left style="thin">
        <color theme="2" tint="0.79998168889431442"/>
      </left>
      <right style="medium">
        <color theme="4"/>
      </right>
      <top/>
      <bottom style="thin">
        <color theme="2" tint="0.79998168889431442"/>
      </bottom>
      <diagonal/>
    </border>
    <border>
      <left/>
      <right/>
      <top/>
      <bottom style="medium">
        <color theme="7"/>
      </bottom>
      <diagonal/>
    </border>
    <border>
      <left/>
      <right/>
      <top style="medium">
        <color theme="7"/>
      </top>
      <bottom style="medium">
        <color theme="7"/>
      </bottom>
      <diagonal/>
    </border>
    <border>
      <left style="medium">
        <color theme="7"/>
      </left>
      <right style="thin">
        <color theme="2" tint="0.79998168889431442"/>
      </right>
      <top style="thin">
        <color theme="2" tint="0.79998168889431442"/>
      </top>
      <bottom style="medium">
        <color theme="7"/>
      </bottom>
      <diagonal/>
    </border>
    <border>
      <left style="thin">
        <color theme="2" tint="0.79998168889431442"/>
      </left>
      <right style="medium">
        <color theme="7"/>
      </right>
      <top style="thin">
        <color theme="2" tint="0.79998168889431442"/>
      </top>
      <bottom style="medium">
        <color theme="7"/>
      </bottom>
      <diagonal/>
    </border>
    <border>
      <left/>
      <right/>
      <top style="medium">
        <color theme="7"/>
      </top>
      <bottom style="medium">
        <color theme="0" tint="-0.14999847407452621"/>
      </bottom>
      <diagonal/>
    </border>
    <border>
      <left style="medium">
        <color theme="0" tint="-0.14996795556505021"/>
      </left>
      <right/>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diagonal/>
    </border>
    <border>
      <left/>
      <right/>
      <top/>
      <bottom style="medium">
        <color theme="1"/>
      </bottom>
      <diagonal/>
    </border>
    <border>
      <left/>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right style="thin">
        <color theme="3"/>
      </right>
      <top style="thin">
        <color theme="3"/>
      </top>
      <bottom style="thin">
        <color theme="3"/>
      </bottom>
      <diagonal/>
    </border>
  </borders>
  <cellStyleXfs count="1">
    <xf numFmtId="0" fontId="0" fillId="0" borderId="0"/>
  </cellStyleXfs>
  <cellXfs count="244">
    <xf numFmtId="0" fontId="0" fillId="0" borderId="0" xfId="0"/>
    <xf numFmtId="0" fontId="0" fillId="3" borderId="0" xfId="0" applyFill="1"/>
    <xf numFmtId="0" fontId="0" fillId="0" borderId="0" xfId="0" applyAlignment="1">
      <alignment vertical="center"/>
    </xf>
    <xf numFmtId="0" fontId="0" fillId="0" borderId="0" xfId="0" applyAlignment="1">
      <alignment horizontal="center" vertical="center"/>
    </xf>
    <xf numFmtId="0" fontId="0" fillId="0" borderId="0" xfId="0" applyAlignment="1">
      <alignment horizontal="right" indent="2"/>
    </xf>
    <xf numFmtId="165" fontId="1" fillId="2" borderId="11" xfId="0" applyNumberFormat="1" applyFont="1" applyFill="1" applyBorder="1" applyAlignment="1">
      <alignment horizontal="right" vertical="center" indent="2"/>
    </xf>
    <xf numFmtId="165" fontId="4" fillId="2" borderId="3" xfId="0" applyNumberFormat="1" applyFont="1" applyFill="1" applyBorder="1" applyAlignment="1">
      <alignment horizontal="right" vertical="center" indent="2"/>
    </xf>
    <xf numFmtId="165" fontId="7" fillId="2" borderId="5" xfId="0" applyNumberFormat="1" applyFon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vertical="center"/>
    </xf>
    <xf numFmtId="0" fontId="6" fillId="2" borderId="20" xfId="0" applyFont="1" applyFill="1" applyBorder="1" applyAlignment="1">
      <alignment horizontal="left" vertical="center" indent="1"/>
    </xf>
    <xf numFmtId="0" fontId="6" fillId="2" borderId="22" xfId="0" applyFont="1" applyFill="1" applyBorder="1" applyAlignment="1">
      <alignment horizontal="left" vertical="center" indent="1"/>
    </xf>
    <xf numFmtId="165" fontId="6" fillId="2" borderId="21" xfId="0" applyNumberFormat="1" applyFont="1" applyFill="1" applyBorder="1" applyAlignment="1">
      <alignment horizontal="right" vertical="center" indent="2"/>
    </xf>
    <xf numFmtId="165" fontId="6" fillId="2" borderId="23" xfId="0" applyNumberFormat="1" applyFont="1" applyFill="1" applyBorder="1" applyAlignment="1">
      <alignment horizontal="right" vertical="center" indent="2"/>
    </xf>
    <xf numFmtId="0" fontId="6" fillId="2" borderId="6" xfId="0" applyFont="1" applyFill="1" applyBorder="1" applyAlignment="1">
      <alignment horizontal="left" vertical="center" indent="1"/>
    </xf>
    <xf numFmtId="0" fontId="6" fillId="2" borderId="8" xfId="0" applyFont="1" applyFill="1" applyBorder="1" applyAlignment="1">
      <alignment horizontal="left" vertical="center" indent="1"/>
    </xf>
    <xf numFmtId="0" fontId="6" fillId="2" borderId="12" xfId="0" applyFont="1" applyFill="1" applyBorder="1" applyAlignment="1">
      <alignment horizontal="left" vertical="center" indent="1"/>
    </xf>
    <xf numFmtId="0" fontId="6" fillId="2" borderId="14" xfId="0" applyFont="1" applyFill="1" applyBorder="1" applyAlignment="1">
      <alignment horizontal="left" vertical="center" indent="1"/>
    </xf>
    <xf numFmtId="0" fontId="6" fillId="2" borderId="16" xfId="0" applyFont="1" applyFill="1" applyBorder="1" applyAlignment="1">
      <alignment horizontal="left" vertical="center" indent="1"/>
    </xf>
    <xf numFmtId="0" fontId="6" fillId="2" borderId="18" xfId="0" applyFont="1" applyFill="1" applyBorder="1" applyAlignment="1">
      <alignment horizontal="left" vertical="center" indent="1"/>
    </xf>
    <xf numFmtId="165" fontId="6" fillId="2" borderId="7" xfId="0" applyNumberFormat="1" applyFont="1" applyFill="1" applyBorder="1" applyAlignment="1">
      <alignment horizontal="right" vertical="center" indent="2"/>
    </xf>
    <xf numFmtId="165" fontId="6" fillId="2" borderId="9" xfId="0" applyNumberFormat="1" applyFont="1" applyFill="1" applyBorder="1" applyAlignment="1">
      <alignment horizontal="right" vertical="center" indent="2"/>
    </xf>
    <xf numFmtId="165" fontId="6" fillId="2" borderId="13" xfId="0" applyNumberFormat="1" applyFont="1" applyFill="1" applyBorder="1" applyAlignment="1">
      <alignment horizontal="right" vertical="center" indent="2"/>
    </xf>
    <xf numFmtId="165" fontId="6" fillId="2" borderId="15" xfId="0" applyNumberFormat="1" applyFont="1" applyFill="1" applyBorder="1" applyAlignment="1">
      <alignment horizontal="right" vertical="center" indent="2"/>
    </xf>
    <xf numFmtId="165" fontId="6" fillId="2" borderId="17" xfId="0" applyNumberFormat="1" applyFont="1" applyFill="1" applyBorder="1" applyAlignment="1">
      <alignment horizontal="right" vertical="center" indent="2"/>
    </xf>
    <xf numFmtId="165" fontId="6" fillId="2" borderId="19" xfId="0" applyNumberFormat="1" applyFont="1" applyFill="1" applyBorder="1" applyAlignment="1">
      <alignment horizontal="right" vertical="center" indent="2"/>
    </xf>
    <xf numFmtId="0" fontId="4" fillId="0" borderId="0" xfId="0" applyFont="1"/>
    <xf numFmtId="0" fontId="11" fillId="0" borderId="0" xfId="0" applyFont="1" applyAlignment="1">
      <alignment wrapText="1"/>
    </xf>
    <xf numFmtId="164" fontId="11" fillId="0" borderId="0" xfId="0" applyNumberFormat="1" applyFont="1" applyAlignment="1">
      <alignment wrapText="1"/>
    </xf>
    <xf numFmtId="0" fontId="11" fillId="0" borderId="0" xfId="0" applyFont="1" applyAlignment="1">
      <alignment vertical="center" wrapText="1"/>
    </xf>
    <xf numFmtId="164" fontId="11" fillId="0" borderId="0" xfId="0" applyNumberFormat="1" applyFont="1" applyAlignment="1">
      <alignment vertical="center" wrapText="1"/>
    </xf>
    <xf numFmtId="0" fontId="0" fillId="0" borderId="0" xfId="0" applyAlignment="1">
      <alignment horizontal="centerContinuous" vertical="center"/>
    </xf>
    <xf numFmtId="0" fontId="6" fillId="2" borderId="24" xfId="0" applyFont="1" applyFill="1" applyBorder="1" applyAlignment="1">
      <alignment horizontal="left" vertical="center" indent="1"/>
    </xf>
    <xf numFmtId="165" fontId="6" fillId="2" borderId="25" xfId="0" applyNumberFormat="1" applyFont="1" applyFill="1" applyBorder="1" applyAlignment="1">
      <alignment horizontal="right" vertical="center" indent="2"/>
    </xf>
    <xf numFmtId="0" fontId="6" fillId="2" borderId="26" xfId="0" applyFont="1" applyFill="1" applyBorder="1" applyAlignment="1">
      <alignment horizontal="left" vertical="center" indent="1"/>
    </xf>
    <xf numFmtId="165" fontId="6" fillId="2" borderId="27" xfId="0" applyNumberFormat="1" applyFont="1" applyFill="1" applyBorder="1" applyAlignment="1">
      <alignment horizontal="right" vertical="center" indent="2"/>
    </xf>
    <xf numFmtId="0" fontId="6" fillId="2" borderId="28" xfId="0" applyFont="1" applyFill="1" applyBorder="1" applyAlignment="1">
      <alignment horizontal="left" vertical="center" indent="1"/>
    </xf>
    <xf numFmtId="165" fontId="6" fillId="2" borderId="29" xfId="0" applyNumberFormat="1" applyFont="1" applyFill="1" applyBorder="1" applyAlignment="1">
      <alignment horizontal="right" vertical="center" indent="2"/>
    </xf>
    <xf numFmtId="0" fontId="6" fillId="2" borderId="30" xfId="0" applyFont="1" applyFill="1" applyBorder="1" applyAlignment="1">
      <alignment horizontal="left" vertical="center" indent="1"/>
    </xf>
    <xf numFmtId="165" fontId="6" fillId="2" borderId="31" xfId="0" applyNumberFormat="1" applyFont="1" applyFill="1" applyBorder="1" applyAlignment="1">
      <alignment horizontal="right" vertical="center" indent="2"/>
    </xf>
    <xf numFmtId="0" fontId="0" fillId="0" borderId="34" xfId="0" applyBorder="1" applyAlignment="1">
      <alignment horizontal="right" indent="2"/>
    </xf>
    <xf numFmtId="0" fontId="0" fillId="0" borderId="34" xfId="0" applyBorder="1"/>
    <xf numFmtId="0" fontId="0" fillId="0" borderId="35" xfId="0" applyBorder="1"/>
    <xf numFmtId="0" fontId="0" fillId="0" borderId="36" xfId="0" applyBorder="1" applyAlignment="1">
      <alignment horizontal="right" indent="2"/>
    </xf>
    <xf numFmtId="0" fontId="0" fillId="0" borderId="36" xfId="0" applyBorder="1"/>
    <xf numFmtId="0" fontId="0" fillId="0" borderId="33" xfId="0" applyBorder="1"/>
    <xf numFmtId="0" fontId="13" fillId="0" borderId="0" xfId="0" applyFont="1" applyAlignment="1">
      <alignment horizontal="centerContinuous" vertical="center"/>
    </xf>
    <xf numFmtId="0" fontId="4" fillId="0" borderId="0" xfId="0" applyFont="1" applyAlignment="1">
      <alignment horizontal="right"/>
    </xf>
    <xf numFmtId="0" fontId="10" fillId="0" borderId="0" xfId="0" applyFont="1" applyAlignment="1">
      <alignment vertical="center"/>
    </xf>
    <xf numFmtId="0" fontId="12" fillId="0" borderId="0" xfId="0" applyFont="1"/>
    <xf numFmtId="0" fontId="3" fillId="0" borderId="0" xfId="0" applyFont="1" applyAlignment="1">
      <alignment horizontal="center" vertical="center" wrapText="1"/>
    </xf>
    <xf numFmtId="0" fontId="3" fillId="0" borderId="0" xfId="0" applyFont="1" applyAlignment="1">
      <alignment vertical="center" wrapText="1"/>
    </xf>
    <xf numFmtId="0" fontId="6" fillId="2" borderId="37" xfId="0" applyFont="1" applyFill="1" applyBorder="1" applyAlignment="1">
      <alignment horizontal="left" vertical="center" indent="1"/>
    </xf>
    <xf numFmtId="165" fontId="6" fillId="2" borderId="38" xfId="0" applyNumberFormat="1" applyFont="1" applyFill="1" applyBorder="1" applyAlignment="1">
      <alignment horizontal="right" vertical="center" indent="2"/>
    </xf>
    <xf numFmtId="0" fontId="6" fillId="2" borderId="39" xfId="0" applyFont="1" applyFill="1" applyBorder="1" applyAlignment="1">
      <alignment horizontal="left" vertical="center" indent="1"/>
    </xf>
    <xf numFmtId="165" fontId="6" fillId="2" borderId="40" xfId="0" applyNumberFormat="1" applyFont="1" applyFill="1" applyBorder="1" applyAlignment="1">
      <alignment horizontal="right" vertical="center" indent="2"/>
    </xf>
    <xf numFmtId="0" fontId="6" fillId="2" borderId="41" xfId="0" applyFont="1" applyFill="1" applyBorder="1" applyAlignment="1">
      <alignment horizontal="left" vertical="center" indent="1"/>
    </xf>
    <xf numFmtId="165" fontId="6" fillId="2" borderId="42" xfId="0" applyNumberFormat="1" applyFont="1" applyFill="1" applyBorder="1" applyAlignment="1">
      <alignment horizontal="right" vertical="center" indent="2"/>
    </xf>
    <xf numFmtId="0" fontId="6" fillId="0" borderId="0" xfId="0" applyFont="1" applyAlignment="1">
      <alignment horizontal="left" vertical="center" indent="1"/>
    </xf>
    <xf numFmtId="165" fontId="6" fillId="0" borderId="0" xfId="0" applyNumberFormat="1" applyFont="1" applyAlignment="1">
      <alignment horizontal="right" vertical="center" indent="2"/>
    </xf>
    <xf numFmtId="0" fontId="1" fillId="2" borderId="10" xfId="0" applyFont="1" applyFill="1" applyBorder="1" applyAlignment="1">
      <alignment horizontal="left" vertical="center" indent="1"/>
    </xf>
    <xf numFmtId="0" fontId="15" fillId="3" borderId="0" xfId="0" applyFont="1" applyFill="1" applyAlignment="1">
      <alignment vertical="center"/>
    </xf>
    <xf numFmtId="0" fontId="15" fillId="3" borderId="0" xfId="0" applyFont="1" applyFill="1" applyAlignment="1">
      <alignment horizontal="left" vertical="center"/>
    </xf>
    <xf numFmtId="0" fontId="14" fillId="3" borderId="0" xfId="0" applyFont="1" applyFill="1" applyAlignment="1">
      <alignment horizontal="left" vertical="center"/>
    </xf>
    <xf numFmtId="0" fontId="6" fillId="2" borderId="43" xfId="0" applyFont="1" applyFill="1" applyBorder="1" applyAlignment="1">
      <alignment horizontal="left" vertical="center" indent="1"/>
    </xf>
    <xf numFmtId="165" fontId="6" fillId="2" borderId="44" xfId="0" applyNumberFormat="1" applyFont="1" applyFill="1" applyBorder="1" applyAlignment="1">
      <alignment horizontal="right" vertical="center" indent="2"/>
    </xf>
    <xf numFmtId="0" fontId="3" fillId="0" borderId="0" xfId="0" applyFont="1" applyAlignment="1">
      <alignment wrapText="1"/>
    </xf>
    <xf numFmtId="0" fontId="8" fillId="0" borderId="0" xfId="0" applyFont="1" applyAlignment="1">
      <alignment horizontal="center" vertical="center"/>
    </xf>
    <xf numFmtId="165" fontId="8" fillId="0" borderId="0" xfId="0" applyNumberFormat="1" applyFont="1" applyAlignment="1">
      <alignment horizontal="center" vertical="center"/>
    </xf>
    <xf numFmtId="0" fontId="9" fillId="0" borderId="0" xfId="0" applyFont="1" applyAlignment="1">
      <alignment horizontal="center" vertical="center"/>
    </xf>
    <xf numFmtId="165" fontId="9" fillId="0" borderId="0" xfId="0" applyNumberFormat="1" applyFont="1" applyAlignment="1">
      <alignment horizontal="center" vertical="center"/>
    </xf>
    <xf numFmtId="165" fontId="5" fillId="2" borderId="45" xfId="0" applyNumberFormat="1" applyFont="1" applyFill="1" applyBorder="1" applyAlignment="1">
      <alignment horizontal="centerContinuous" vertical="center"/>
    </xf>
    <xf numFmtId="0" fontId="5" fillId="2" borderId="45" xfId="0" applyFont="1" applyFill="1" applyBorder="1" applyAlignment="1">
      <alignment horizontal="centerContinuous" vertical="center"/>
    </xf>
    <xf numFmtId="0" fontId="17" fillId="2" borderId="45" xfId="0" applyFont="1" applyFill="1" applyBorder="1" applyAlignment="1">
      <alignment horizontal="centerContinuous" vertical="center" wrapText="1"/>
    </xf>
    <xf numFmtId="0" fontId="17" fillId="2" borderId="3" xfId="0" applyFont="1" applyFill="1" applyBorder="1" applyAlignment="1">
      <alignment horizontal="centerContinuous" vertical="center" wrapText="1"/>
    </xf>
    <xf numFmtId="0" fontId="6" fillId="2" borderId="46" xfId="0" applyFont="1" applyFill="1" applyBorder="1" applyAlignment="1">
      <alignment horizontal="left" vertical="center" indent="1"/>
    </xf>
    <xf numFmtId="165" fontId="6" fillId="2" borderId="47" xfId="0" applyNumberFormat="1" applyFont="1" applyFill="1" applyBorder="1" applyAlignment="1">
      <alignment horizontal="right" vertical="center" indent="2"/>
    </xf>
    <xf numFmtId="0" fontId="6" fillId="2" borderId="48" xfId="0" applyFont="1" applyFill="1" applyBorder="1" applyAlignment="1">
      <alignment horizontal="left" vertical="center" indent="1"/>
    </xf>
    <xf numFmtId="165" fontId="6" fillId="2" borderId="49" xfId="0" applyNumberFormat="1" applyFont="1" applyFill="1" applyBorder="1" applyAlignment="1">
      <alignment horizontal="right" vertical="center" indent="2"/>
    </xf>
    <xf numFmtId="0" fontId="3" fillId="0" borderId="45" xfId="0" applyFont="1" applyBorder="1" applyAlignment="1">
      <alignment vertical="center" wrapText="1"/>
    </xf>
    <xf numFmtId="0" fontId="6" fillId="0" borderId="45" xfId="0" applyFont="1" applyBorder="1" applyAlignment="1">
      <alignment horizontal="left" vertical="center" indent="1"/>
    </xf>
    <xf numFmtId="165" fontId="6" fillId="0" borderId="45" xfId="0" applyNumberFormat="1" applyFont="1" applyBorder="1" applyAlignment="1">
      <alignment horizontal="right" vertical="center" indent="2"/>
    </xf>
    <xf numFmtId="0" fontId="3" fillId="0" borderId="0" xfId="0" applyFont="1" applyAlignment="1">
      <alignment horizontal="right" wrapText="1" indent="2"/>
    </xf>
    <xf numFmtId="0" fontId="4" fillId="2" borderId="2" xfId="0" applyFont="1" applyFill="1" applyBorder="1" applyAlignment="1">
      <alignment horizontal="left" vertical="center" indent="1"/>
    </xf>
    <xf numFmtId="0" fontId="17" fillId="0" borderId="50" xfId="0" applyFont="1" applyBorder="1" applyAlignment="1">
      <alignment wrapText="1"/>
    </xf>
    <xf numFmtId="0" fontId="6" fillId="0" borderId="32" xfId="0" applyFont="1" applyBorder="1" applyAlignment="1">
      <alignment horizontal="left" vertical="center" indent="1"/>
    </xf>
    <xf numFmtId="165" fontId="6" fillId="0" borderId="32" xfId="0" applyNumberFormat="1" applyFont="1" applyBorder="1" applyAlignment="1">
      <alignment horizontal="right" vertical="center" indent="2"/>
    </xf>
    <xf numFmtId="0" fontId="3" fillId="0" borderId="32" xfId="0" applyFont="1" applyBorder="1" applyAlignment="1">
      <alignment vertical="center" wrapText="1"/>
    </xf>
    <xf numFmtId="165" fontId="16" fillId="2" borderId="51" xfId="0" applyNumberFormat="1" applyFont="1" applyFill="1" applyBorder="1" applyAlignment="1">
      <alignment horizontal="centerContinuous" vertical="center"/>
    </xf>
    <xf numFmtId="0" fontId="16" fillId="2" borderId="51" xfId="0" applyFont="1" applyFill="1" applyBorder="1" applyAlignment="1">
      <alignment horizontal="centerContinuous" vertical="center"/>
    </xf>
    <xf numFmtId="0" fontId="18" fillId="2" borderId="51" xfId="0" applyFont="1" applyFill="1" applyBorder="1" applyAlignment="1">
      <alignment horizontal="centerContinuous" vertical="center" wrapText="1"/>
    </xf>
    <xf numFmtId="0" fontId="18" fillId="2" borderId="5" xfId="0" applyFont="1" applyFill="1" applyBorder="1" applyAlignment="1">
      <alignment horizontal="centerContinuous" vertical="center" wrapText="1"/>
    </xf>
    <xf numFmtId="0" fontId="19" fillId="2" borderId="2" xfId="0" applyFont="1" applyFill="1" applyBorder="1" applyAlignment="1">
      <alignment horizontal="centerContinuous" vertical="center"/>
    </xf>
    <xf numFmtId="0" fontId="20" fillId="2" borderId="4" xfId="0" applyFont="1" applyFill="1" applyBorder="1" applyAlignment="1">
      <alignment horizontal="centerContinuous" vertical="center"/>
    </xf>
    <xf numFmtId="165" fontId="7" fillId="2" borderId="5" xfId="0" applyNumberFormat="1" applyFont="1" applyFill="1" applyBorder="1" applyAlignment="1">
      <alignment horizontal="right" vertical="center" indent="2"/>
    </xf>
    <xf numFmtId="0" fontId="6" fillId="2" borderId="52" xfId="0" applyFont="1" applyFill="1" applyBorder="1" applyAlignment="1">
      <alignment horizontal="left" vertical="center" indent="1"/>
    </xf>
    <xf numFmtId="165" fontId="6" fillId="2" borderId="53" xfId="0" applyNumberFormat="1" applyFont="1" applyFill="1" applyBorder="1" applyAlignment="1">
      <alignment horizontal="right" vertical="center" indent="2"/>
    </xf>
    <xf numFmtId="0" fontId="0" fillId="0" borderId="54" xfId="0" applyBorder="1"/>
    <xf numFmtId="0" fontId="0" fillId="0" borderId="54" xfId="0" applyBorder="1" applyAlignment="1">
      <alignment horizontal="right" indent="2"/>
    </xf>
    <xf numFmtId="0" fontId="0" fillId="0" borderId="55" xfId="0" applyBorder="1"/>
    <xf numFmtId="0" fontId="7" fillId="2" borderId="4" xfId="0" applyFont="1" applyFill="1" applyBorder="1" applyAlignment="1">
      <alignment horizontal="left" vertical="center" indent="1"/>
    </xf>
    <xf numFmtId="0" fontId="2" fillId="0" borderId="0" xfId="0" applyFont="1" applyAlignment="1">
      <alignment vertical="center"/>
    </xf>
    <xf numFmtId="0" fontId="29" fillId="5" borderId="0" xfId="0" applyFont="1" applyFill="1" applyProtection="1">
      <protection hidden="1"/>
    </xf>
    <xf numFmtId="0" fontId="29" fillId="5" borderId="0" xfId="0" applyFont="1" applyFill="1" applyAlignment="1" applyProtection="1">
      <alignment horizontal="right" indent="2"/>
      <protection hidden="1"/>
    </xf>
    <xf numFmtId="0" fontId="29" fillId="5" borderId="0" xfId="0" applyFont="1" applyFill="1" applyAlignment="1" applyProtection="1">
      <alignment vertical="center"/>
      <protection hidden="1"/>
    </xf>
    <xf numFmtId="0" fontId="38" fillId="5" borderId="0" xfId="0" applyFont="1" applyFill="1" applyAlignment="1" applyProtection="1">
      <alignment vertical="center"/>
      <protection hidden="1"/>
    </xf>
    <xf numFmtId="0" fontId="37" fillId="5" borderId="0" xfId="0" applyFont="1" applyFill="1" applyAlignment="1" applyProtection="1">
      <alignment horizontal="right" vertical="center"/>
      <protection hidden="1"/>
    </xf>
    <xf numFmtId="0" fontId="29" fillId="5" borderId="0" xfId="0" applyFont="1" applyFill="1" applyAlignment="1" applyProtection="1">
      <alignment horizontal="center" vertical="center"/>
      <protection hidden="1"/>
    </xf>
    <xf numFmtId="0" fontId="33" fillId="5" borderId="0" xfId="0" applyFont="1" applyFill="1" applyAlignment="1" applyProtection="1">
      <alignment horizontal="center" vertical="center" wrapText="1"/>
      <protection hidden="1"/>
    </xf>
    <xf numFmtId="0" fontId="33" fillId="5" borderId="0" xfId="0" applyFont="1" applyFill="1" applyAlignment="1" applyProtection="1">
      <alignment vertical="center" wrapText="1"/>
      <protection hidden="1"/>
    </xf>
    <xf numFmtId="0" fontId="34" fillId="5" borderId="0" xfId="0" applyFont="1" applyFill="1" applyAlignment="1" applyProtection="1">
      <alignment horizontal="center" vertical="center" wrapText="1"/>
      <protection hidden="1"/>
    </xf>
    <xf numFmtId="0" fontId="39" fillId="5" borderId="0" xfId="0" applyFont="1" applyFill="1" applyAlignment="1" applyProtection="1">
      <alignment horizontal="left" vertical="center" indent="1"/>
      <protection hidden="1"/>
    </xf>
    <xf numFmtId="165" fontId="39" fillId="5" borderId="0" xfId="0" applyNumberFormat="1" applyFont="1" applyFill="1" applyAlignment="1" applyProtection="1">
      <alignment horizontal="right" vertical="center" indent="2"/>
      <protection hidden="1"/>
    </xf>
    <xf numFmtId="0" fontId="30" fillId="5" borderId="59" xfId="0" applyFont="1" applyFill="1" applyBorder="1" applyAlignment="1" applyProtection="1">
      <alignment horizontal="left" vertical="center" indent="1"/>
      <protection hidden="1"/>
    </xf>
    <xf numFmtId="165" fontId="30" fillId="5" borderId="60" xfId="0" applyNumberFormat="1" applyFont="1" applyFill="1" applyBorder="1" applyAlignment="1" applyProtection="1">
      <alignment horizontal="right" vertical="center" indent="2"/>
      <protection hidden="1"/>
    </xf>
    <xf numFmtId="0" fontId="30" fillId="5" borderId="61" xfId="0" applyFont="1" applyFill="1" applyBorder="1" applyAlignment="1" applyProtection="1">
      <alignment horizontal="left" vertical="center" indent="1"/>
      <protection hidden="1"/>
    </xf>
    <xf numFmtId="165" fontId="30" fillId="5" borderId="62" xfId="0" applyNumberFormat="1" applyFont="1" applyFill="1" applyBorder="1" applyAlignment="1" applyProtection="1">
      <alignment horizontal="right" vertical="center" indent="2"/>
      <protection hidden="1"/>
    </xf>
    <xf numFmtId="165" fontId="30" fillId="5" borderId="0" xfId="0" applyNumberFormat="1" applyFont="1" applyFill="1" applyAlignment="1" applyProtection="1">
      <alignment horizontal="centerContinuous" vertical="center"/>
      <protection hidden="1"/>
    </xf>
    <xf numFmtId="0" fontId="23" fillId="6" borderId="57" xfId="0" applyFont="1" applyFill="1" applyBorder="1" applyAlignment="1" applyProtection="1">
      <alignment horizontal="left" vertical="center" indent="1"/>
      <protection hidden="1"/>
    </xf>
    <xf numFmtId="165" fontId="23" fillId="6" borderId="58" xfId="0" applyNumberFormat="1" applyFont="1" applyFill="1" applyBorder="1" applyAlignment="1" applyProtection="1">
      <alignment horizontal="right" vertical="center" indent="2"/>
      <protection hidden="1"/>
    </xf>
    <xf numFmtId="0" fontId="47" fillId="5" borderId="0" xfId="0" applyFont="1" applyFill="1" applyProtection="1">
      <protection hidden="1"/>
    </xf>
    <xf numFmtId="0" fontId="47" fillId="5" borderId="0" xfId="0" applyFont="1" applyFill="1" applyAlignment="1" applyProtection="1">
      <alignment vertical="center"/>
      <protection hidden="1"/>
    </xf>
    <xf numFmtId="165" fontId="47" fillId="5" borderId="0" xfId="0" applyNumberFormat="1" applyFont="1" applyFill="1" applyAlignment="1" applyProtection="1">
      <alignment horizontal="centerContinuous" vertical="center"/>
      <protection hidden="1"/>
    </xf>
    <xf numFmtId="0" fontId="37" fillId="5" borderId="0" xfId="0" applyFont="1" applyFill="1" applyAlignment="1" applyProtection="1">
      <alignment horizontal="left" vertical="center"/>
      <protection hidden="1"/>
    </xf>
    <xf numFmtId="0" fontId="23" fillId="6" borderId="63" xfId="0" applyFont="1" applyFill="1" applyBorder="1" applyAlignment="1" applyProtection="1">
      <alignment horizontal="left" vertical="center" indent="1"/>
      <protection hidden="1"/>
    </xf>
    <xf numFmtId="165" fontId="23" fillId="6" borderId="64" xfId="0" applyNumberFormat="1" applyFont="1" applyFill="1" applyBorder="1" applyAlignment="1" applyProtection="1">
      <alignment horizontal="right" vertical="center" indent="2"/>
      <protection hidden="1"/>
    </xf>
    <xf numFmtId="0" fontId="30" fillId="5" borderId="57" xfId="0" applyFont="1" applyFill="1" applyBorder="1" applyAlignment="1" applyProtection="1">
      <alignment horizontal="left" vertical="center" indent="1"/>
      <protection hidden="1"/>
    </xf>
    <xf numFmtId="165" fontId="30" fillId="5" borderId="58" xfId="0" applyNumberFormat="1" applyFont="1" applyFill="1" applyBorder="1" applyAlignment="1" applyProtection="1">
      <alignment horizontal="right" vertical="center" indent="2"/>
      <protection hidden="1"/>
    </xf>
    <xf numFmtId="165" fontId="31" fillId="5" borderId="59" xfId="0" applyNumberFormat="1" applyFont="1" applyFill="1" applyBorder="1" applyProtection="1">
      <protection locked="0" hidden="1"/>
    </xf>
    <xf numFmtId="0" fontId="31" fillId="5" borderId="60" xfId="0" applyFont="1" applyFill="1" applyBorder="1" applyAlignment="1" applyProtection="1">
      <alignment horizontal="center"/>
      <protection locked="0" hidden="1"/>
    </xf>
    <xf numFmtId="0" fontId="31" fillId="5" borderId="59" xfId="0" applyFont="1" applyFill="1" applyBorder="1" applyProtection="1">
      <protection locked="0" hidden="1"/>
    </xf>
    <xf numFmtId="0" fontId="31" fillId="5" borderId="61" xfId="0" applyFont="1" applyFill="1" applyBorder="1" applyProtection="1">
      <protection locked="0" hidden="1"/>
    </xf>
    <xf numFmtId="165" fontId="32" fillId="5" borderId="66" xfId="0" applyNumberFormat="1" applyFont="1" applyFill="1" applyBorder="1" applyProtection="1">
      <protection locked="0" hidden="1"/>
    </xf>
    <xf numFmtId="0" fontId="31" fillId="5" borderId="66" xfId="0" applyFont="1" applyFill="1" applyBorder="1" applyAlignment="1" applyProtection="1">
      <alignment horizontal="center"/>
      <protection hidden="1"/>
    </xf>
    <xf numFmtId="165" fontId="31" fillId="5" borderId="66" xfId="0" applyNumberFormat="1" applyFont="1" applyFill="1" applyBorder="1" applyProtection="1">
      <protection locked="0" hidden="1"/>
    </xf>
    <xf numFmtId="0" fontId="31" fillId="5" borderId="62" xfId="0" applyFont="1" applyFill="1" applyBorder="1" applyAlignment="1" applyProtection="1">
      <alignment horizontal="center"/>
      <protection locked="0" hidden="1"/>
    </xf>
    <xf numFmtId="165" fontId="34" fillId="5" borderId="69" xfId="0" applyNumberFormat="1" applyFont="1" applyFill="1" applyBorder="1" applyProtection="1">
      <protection hidden="1"/>
    </xf>
    <xf numFmtId="165" fontId="34" fillId="5" borderId="70" xfId="0" applyNumberFormat="1" applyFont="1" applyFill="1" applyBorder="1" applyProtection="1">
      <protection hidden="1"/>
    </xf>
    <xf numFmtId="0" fontId="30" fillId="4" borderId="67" xfId="0" applyFont="1" applyFill="1" applyBorder="1" applyAlignment="1" applyProtection="1">
      <alignment horizontal="center" vertical="center"/>
      <protection hidden="1"/>
    </xf>
    <xf numFmtId="0" fontId="30" fillId="4" borderId="64" xfId="0" applyFont="1" applyFill="1" applyBorder="1" applyAlignment="1" applyProtection="1">
      <alignment horizontal="center" vertical="center"/>
      <protection hidden="1"/>
    </xf>
    <xf numFmtId="165" fontId="23" fillId="4" borderId="56" xfId="0" applyNumberFormat="1" applyFont="1" applyFill="1" applyBorder="1" applyAlignment="1" applyProtection="1">
      <alignment vertical="center"/>
      <protection hidden="1"/>
    </xf>
    <xf numFmtId="0" fontId="31" fillId="5" borderId="59" xfId="0" applyFont="1" applyFill="1" applyBorder="1" applyAlignment="1" applyProtection="1">
      <alignment horizontal="left" indent="1"/>
      <protection locked="0" hidden="1"/>
    </xf>
    <xf numFmtId="0" fontId="31" fillId="5" borderId="61" xfId="0" applyFont="1" applyFill="1" applyBorder="1" applyAlignment="1" applyProtection="1">
      <alignment horizontal="left" indent="1"/>
      <protection locked="0" hidden="1"/>
    </xf>
    <xf numFmtId="0" fontId="31" fillId="5" borderId="59" xfId="0" applyFont="1" applyFill="1" applyBorder="1" applyAlignment="1" applyProtection="1">
      <alignment horizontal="left" indent="1"/>
      <protection locked="0"/>
    </xf>
    <xf numFmtId="0" fontId="31" fillId="5" borderId="60" xfId="0" applyFont="1" applyFill="1" applyBorder="1" applyAlignment="1" applyProtection="1">
      <alignment horizontal="center"/>
      <protection locked="0"/>
    </xf>
    <xf numFmtId="0" fontId="31" fillId="5" borderId="61" xfId="0" applyFont="1" applyFill="1" applyBorder="1" applyAlignment="1" applyProtection="1">
      <alignment horizontal="left" indent="1"/>
      <protection locked="0"/>
    </xf>
    <xf numFmtId="0" fontId="31" fillId="5" borderId="66" xfId="0" applyFont="1" applyFill="1" applyBorder="1" applyAlignment="1" applyProtection="1">
      <alignment horizontal="center"/>
      <protection locked="0"/>
    </xf>
    <xf numFmtId="0" fontId="31" fillId="5" borderId="62" xfId="0" applyFont="1" applyFill="1" applyBorder="1" applyAlignment="1" applyProtection="1">
      <alignment horizontal="center"/>
      <protection locked="0"/>
    </xf>
    <xf numFmtId="0" fontId="23" fillId="4" borderId="63" xfId="0" applyFont="1" applyFill="1" applyBorder="1" applyAlignment="1" applyProtection="1">
      <alignment vertical="center"/>
      <protection hidden="1"/>
    </xf>
    <xf numFmtId="0" fontId="23" fillId="4" borderId="67" xfId="0" applyFont="1" applyFill="1" applyBorder="1" applyAlignment="1" applyProtection="1">
      <alignment vertical="center"/>
      <protection hidden="1"/>
    </xf>
    <xf numFmtId="165" fontId="30" fillId="4" borderId="67" xfId="0" applyNumberFormat="1" applyFont="1" applyFill="1" applyBorder="1" applyAlignment="1" applyProtection="1">
      <alignment vertical="center"/>
      <protection hidden="1"/>
    </xf>
    <xf numFmtId="165" fontId="31" fillId="5" borderId="0" xfId="0" applyNumberFormat="1" applyFont="1" applyFill="1" applyProtection="1">
      <protection locked="0" hidden="1"/>
    </xf>
    <xf numFmtId="165" fontId="32" fillId="5" borderId="0" xfId="0" applyNumberFormat="1" applyFont="1" applyFill="1" applyProtection="1">
      <protection locked="0" hidden="1"/>
    </xf>
    <xf numFmtId="0" fontId="31" fillId="5" borderId="0" xfId="0" applyFont="1" applyFill="1" applyAlignment="1" applyProtection="1">
      <alignment horizontal="center"/>
      <protection hidden="1"/>
    </xf>
    <xf numFmtId="0" fontId="31" fillId="5" borderId="0" xfId="0" applyFont="1" applyFill="1" applyAlignment="1" applyProtection="1">
      <alignment horizontal="center"/>
      <protection locked="0"/>
    </xf>
    <xf numFmtId="0" fontId="30" fillId="5" borderId="0" xfId="0" applyFont="1" applyFill="1" applyAlignment="1" applyProtection="1">
      <alignment horizontal="centerContinuous" vertical="center"/>
      <protection hidden="1"/>
    </xf>
    <xf numFmtId="0" fontId="31" fillId="5" borderId="0" xfId="0" applyFont="1" applyFill="1" applyAlignment="1" applyProtection="1">
      <alignment horizontal="centerContinuous" vertical="center" wrapText="1"/>
      <protection hidden="1"/>
    </xf>
    <xf numFmtId="0" fontId="29" fillId="5" borderId="0" xfId="0" applyFont="1" applyFill="1" applyAlignment="1" applyProtection="1">
      <alignment horizontal="left"/>
      <protection hidden="1"/>
    </xf>
    <xf numFmtId="0" fontId="30" fillId="5" borderId="0" xfId="0" applyFont="1" applyFill="1" applyAlignment="1" applyProtection="1">
      <alignment vertical="center"/>
      <protection hidden="1"/>
    </xf>
    <xf numFmtId="0" fontId="31" fillId="5" borderId="0" xfId="0" applyFont="1" applyFill="1" applyAlignment="1" applyProtection="1">
      <alignment vertical="center" wrapText="1"/>
      <protection hidden="1"/>
    </xf>
    <xf numFmtId="0" fontId="33" fillId="5" borderId="0" xfId="0" applyFont="1" applyFill="1" applyAlignment="1" applyProtection="1">
      <alignment wrapText="1"/>
      <protection hidden="1"/>
    </xf>
    <xf numFmtId="0" fontId="33" fillId="5" borderId="0" xfId="0" applyFont="1" applyFill="1" applyAlignment="1" applyProtection="1">
      <alignment horizontal="right" wrapText="1" indent="2"/>
      <protection hidden="1"/>
    </xf>
    <xf numFmtId="0" fontId="44" fillId="5" borderId="0" xfId="0" applyFont="1" applyFill="1" applyAlignment="1" applyProtection="1">
      <alignment wrapText="1"/>
      <protection hidden="1"/>
    </xf>
    <xf numFmtId="0" fontId="45" fillId="5" borderId="0" xfId="0" applyFont="1" applyFill="1" applyAlignment="1" applyProtection="1">
      <alignment horizontal="center" vertical="center"/>
      <protection hidden="1"/>
    </xf>
    <xf numFmtId="165" fontId="45" fillId="5" borderId="0" xfId="0" applyNumberFormat="1" applyFont="1" applyFill="1" applyAlignment="1" applyProtection="1">
      <alignment horizontal="center" vertical="center"/>
      <protection hidden="1"/>
    </xf>
    <xf numFmtId="0" fontId="46" fillId="5" borderId="0" xfId="0" applyFont="1" applyFill="1" applyAlignment="1" applyProtection="1">
      <alignment horizontal="center" vertical="center"/>
      <protection hidden="1"/>
    </xf>
    <xf numFmtId="165" fontId="46" fillId="5" borderId="0" xfId="0" applyNumberFormat="1" applyFont="1" applyFill="1" applyAlignment="1" applyProtection="1">
      <alignment horizontal="center" vertical="center"/>
      <protection hidden="1"/>
    </xf>
    <xf numFmtId="165" fontId="23" fillId="6" borderId="64" xfId="0" applyNumberFormat="1" applyFont="1" applyFill="1" applyBorder="1" applyAlignment="1" applyProtection="1">
      <alignment horizontal="center" vertical="center"/>
      <protection hidden="1"/>
    </xf>
    <xf numFmtId="0" fontId="49" fillId="5" borderId="0" xfId="0" applyFont="1" applyFill="1" applyAlignment="1" applyProtection="1">
      <alignment horizontal="left" vertical="center"/>
      <protection hidden="1"/>
    </xf>
    <xf numFmtId="0" fontId="49" fillId="5" borderId="0" xfId="0" applyFont="1" applyFill="1" applyAlignment="1" applyProtection="1">
      <alignment vertical="center"/>
      <protection hidden="1"/>
    </xf>
    <xf numFmtId="0" fontId="34" fillId="5" borderId="0" xfId="0" applyFont="1" applyFill="1" applyAlignment="1" applyProtection="1">
      <alignment wrapText="1"/>
      <protection hidden="1"/>
    </xf>
    <xf numFmtId="0" fontId="30" fillId="5" borderId="0" xfId="0" applyFont="1" applyFill="1" applyProtection="1">
      <protection hidden="1"/>
    </xf>
    <xf numFmtId="164" fontId="32" fillId="5" borderId="0" xfId="0" applyNumberFormat="1" applyFont="1" applyFill="1" applyAlignment="1" applyProtection="1">
      <alignment vertical="center" wrapText="1"/>
      <protection hidden="1"/>
    </xf>
    <xf numFmtId="0" fontId="34" fillId="5" borderId="0" xfId="0" applyFont="1" applyFill="1" applyAlignment="1" applyProtection="1">
      <alignment vertical="center" wrapText="1"/>
      <protection hidden="1"/>
    </xf>
    <xf numFmtId="0" fontId="29" fillId="5" borderId="60" xfId="0" applyFont="1" applyFill="1" applyBorder="1" applyAlignment="1" applyProtection="1">
      <alignment horizontal="right" indent="2"/>
      <protection hidden="1"/>
    </xf>
    <xf numFmtId="0" fontId="23" fillId="6" borderId="63" xfId="0" applyFont="1" applyFill="1" applyBorder="1" applyAlignment="1" applyProtection="1">
      <alignment horizontal="left" indent="1"/>
      <protection hidden="1"/>
    </xf>
    <xf numFmtId="0" fontId="29" fillId="5" borderId="59" xfId="0" applyFont="1" applyFill="1" applyBorder="1" applyAlignment="1" applyProtection="1">
      <alignment horizontal="left" indent="1"/>
      <protection hidden="1"/>
    </xf>
    <xf numFmtId="0" fontId="34" fillId="5" borderId="59" xfId="0" applyFont="1" applyFill="1" applyBorder="1" applyAlignment="1" applyProtection="1">
      <alignment horizontal="left" wrapText="1" indent="1"/>
      <protection hidden="1"/>
    </xf>
    <xf numFmtId="0" fontId="30" fillId="5" borderId="59" xfId="0" applyFont="1" applyFill="1" applyBorder="1" applyAlignment="1" applyProtection="1">
      <alignment horizontal="left" indent="1"/>
      <protection hidden="1"/>
    </xf>
    <xf numFmtId="0" fontId="34" fillId="5" borderId="59" xfId="0" applyFont="1" applyFill="1" applyBorder="1" applyAlignment="1" applyProtection="1">
      <alignment horizontal="left" vertical="center" wrapText="1" indent="1"/>
      <protection hidden="1"/>
    </xf>
    <xf numFmtId="0" fontId="32" fillId="5" borderId="59" xfId="0" applyFont="1" applyFill="1" applyBorder="1" applyAlignment="1" applyProtection="1">
      <alignment horizontal="left" vertical="center" wrapText="1" indent="2"/>
      <protection hidden="1"/>
    </xf>
    <xf numFmtId="0" fontId="23" fillId="6" borderId="67" xfId="0" applyFont="1" applyFill="1" applyBorder="1" applyAlignment="1" applyProtection="1">
      <alignment horizontal="centerContinuous" vertical="center"/>
      <protection hidden="1"/>
    </xf>
    <xf numFmtId="0" fontId="23" fillId="6" borderId="64" xfId="0" applyFont="1" applyFill="1" applyBorder="1" applyAlignment="1" applyProtection="1">
      <alignment horizontal="centerContinuous" vertical="center"/>
      <protection hidden="1"/>
    </xf>
    <xf numFmtId="0" fontId="36" fillId="6" borderId="57" xfId="0" applyFont="1" applyFill="1" applyBorder="1" applyProtection="1">
      <protection hidden="1"/>
    </xf>
    <xf numFmtId="0" fontId="36" fillId="6" borderId="65" xfId="0" applyFont="1" applyFill="1" applyBorder="1" applyProtection="1">
      <protection hidden="1"/>
    </xf>
    <xf numFmtId="0" fontId="29" fillId="6" borderId="65" xfId="0" applyFont="1" applyFill="1" applyBorder="1" applyAlignment="1" applyProtection="1">
      <alignment horizontal="center"/>
      <protection hidden="1"/>
    </xf>
    <xf numFmtId="165" fontId="36" fillId="6" borderId="65" xfId="0" applyNumberFormat="1" applyFont="1" applyFill="1" applyBorder="1" applyProtection="1">
      <protection hidden="1"/>
    </xf>
    <xf numFmtId="0" fontId="29" fillId="6" borderId="58" xfId="0" applyFont="1" applyFill="1" applyBorder="1" applyAlignment="1" applyProtection="1">
      <alignment horizontal="center"/>
      <protection hidden="1"/>
    </xf>
    <xf numFmtId="165" fontId="36" fillId="6" borderId="68" xfId="0" applyNumberFormat="1" applyFont="1" applyFill="1" applyBorder="1" applyProtection="1">
      <protection hidden="1"/>
    </xf>
    <xf numFmtId="0" fontId="0" fillId="5" borderId="0" xfId="0" applyFill="1" applyProtection="1">
      <protection hidden="1"/>
    </xf>
    <xf numFmtId="0" fontId="29" fillId="5" borderId="0" xfId="0" applyFont="1" applyFill="1" applyAlignment="1" applyProtection="1">
      <alignment horizontal="center"/>
      <protection hidden="1"/>
    </xf>
    <xf numFmtId="0" fontId="0" fillId="5" borderId="0" xfId="0" applyFill="1" applyAlignment="1" applyProtection="1">
      <alignment vertical="center"/>
      <protection hidden="1"/>
    </xf>
    <xf numFmtId="0" fontId="30" fillId="5" borderId="0" xfId="0" applyFont="1" applyFill="1" applyAlignment="1" applyProtection="1">
      <alignment horizontal="center" vertical="center"/>
      <protection hidden="1"/>
    </xf>
    <xf numFmtId="0" fontId="35" fillId="5" borderId="0" xfId="0" applyFont="1" applyFill="1" applyProtection="1">
      <protection hidden="1"/>
    </xf>
    <xf numFmtId="0" fontId="33" fillId="5" borderId="0" xfId="0" applyFont="1" applyFill="1" applyProtection="1">
      <protection hidden="1"/>
    </xf>
    <xf numFmtId="165" fontId="23" fillId="5" borderId="0" xfId="0" applyNumberFormat="1" applyFont="1" applyFill="1" applyAlignment="1" applyProtection="1">
      <alignment vertical="center"/>
      <protection hidden="1"/>
    </xf>
    <xf numFmtId="0" fontId="22" fillId="5" borderId="0" xfId="0" applyFont="1" applyFill="1" applyAlignment="1" applyProtection="1">
      <alignment horizontal="centerContinuous" vertical="center"/>
      <protection hidden="1"/>
    </xf>
    <xf numFmtId="0" fontId="27" fillId="5" borderId="0" xfId="0" applyFont="1" applyFill="1" applyAlignment="1" applyProtection="1">
      <alignment horizontal="centerContinuous" vertical="center"/>
      <protection hidden="1"/>
    </xf>
    <xf numFmtId="0" fontId="28" fillId="5" borderId="0" xfId="0" applyFont="1" applyFill="1" applyAlignment="1" applyProtection="1">
      <alignment horizontal="centerContinuous" vertical="center"/>
      <protection hidden="1"/>
    </xf>
    <xf numFmtId="0" fontId="29" fillId="5" borderId="0" xfId="0" applyFont="1" applyFill="1" applyAlignment="1" applyProtection="1">
      <alignment horizontal="centerContinuous" vertical="center"/>
      <protection hidden="1"/>
    </xf>
    <xf numFmtId="0" fontId="23" fillId="5" borderId="0" xfId="0" applyFont="1" applyFill="1" applyAlignment="1" applyProtection="1">
      <alignment horizontal="left"/>
      <protection hidden="1"/>
    </xf>
    <xf numFmtId="0" fontId="23" fillId="5" borderId="0" xfId="0" applyFont="1" applyFill="1" applyAlignment="1" applyProtection="1">
      <alignment horizontal="center"/>
      <protection hidden="1"/>
    </xf>
    <xf numFmtId="0" fontId="24" fillId="5" borderId="0" xfId="0" applyFont="1" applyFill="1" applyAlignment="1" applyProtection="1">
      <alignment horizontal="right"/>
      <protection hidden="1"/>
    </xf>
    <xf numFmtId="0" fontId="25" fillId="5" borderId="1" xfId="0" applyFont="1" applyFill="1" applyBorder="1" applyAlignment="1" applyProtection="1">
      <alignment horizontal="right"/>
      <protection hidden="1"/>
    </xf>
    <xf numFmtId="0" fontId="26" fillId="5" borderId="71" xfId="0" applyFont="1" applyFill="1" applyBorder="1" applyAlignment="1" applyProtection="1">
      <alignment horizontal="center"/>
      <protection locked="0" hidden="1"/>
    </xf>
    <xf numFmtId="0" fontId="21" fillId="5" borderId="0" xfId="0" applyFont="1" applyFill="1" applyProtection="1">
      <protection hidden="1"/>
    </xf>
    <xf numFmtId="0" fontId="47" fillId="5" borderId="0" xfId="0" applyFont="1" applyFill="1" applyAlignment="1" applyProtection="1">
      <alignment horizontal="right"/>
      <protection hidden="1"/>
    </xf>
    <xf numFmtId="0" fontId="47" fillId="5" borderId="0" xfId="0" applyFont="1" applyFill="1" applyAlignment="1" applyProtection="1">
      <alignment horizontal="right"/>
      <protection locked="0" hidden="1"/>
    </xf>
    <xf numFmtId="0" fontId="47" fillId="5" borderId="0" xfId="0" applyFont="1" applyFill="1" applyAlignment="1" applyProtection="1">
      <alignment horizontal="right" vertical="center"/>
      <protection hidden="1"/>
    </xf>
    <xf numFmtId="0" fontId="47" fillId="5" borderId="0" xfId="0" applyFont="1" applyFill="1" applyAlignment="1" applyProtection="1">
      <alignment horizontal="left"/>
      <protection hidden="1"/>
    </xf>
    <xf numFmtId="164" fontId="34" fillId="5" borderId="60" xfId="0" applyNumberFormat="1" applyFont="1" applyFill="1" applyBorder="1" applyAlignment="1" applyProtection="1">
      <alignment horizontal="right" wrapText="1" indent="1"/>
      <protection hidden="1"/>
    </xf>
    <xf numFmtId="0" fontId="30" fillId="5" borderId="60" xfId="0" applyFont="1" applyFill="1" applyBorder="1" applyAlignment="1" applyProtection="1">
      <alignment horizontal="right" indent="3"/>
      <protection hidden="1"/>
    </xf>
    <xf numFmtId="164" fontId="34" fillId="5" borderId="60" xfId="0" applyNumberFormat="1" applyFont="1" applyFill="1" applyBorder="1" applyAlignment="1" applyProtection="1">
      <alignment horizontal="right" vertical="center" wrapText="1" indent="1"/>
      <protection hidden="1"/>
    </xf>
    <xf numFmtId="0" fontId="29" fillId="5" borderId="67" xfId="0" applyFont="1" applyFill="1" applyBorder="1" applyProtection="1">
      <protection hidden="1"/>
    </xf>
    <xf numFmtId="0" fontId="29" fillId="5" borderId="61" xfId="0" applyFont="1" applyFill="1" applyBorder="1" applyProtection="1">
      <protection hidden="1"/>
    </xf>
    <xf numFmtId="0" fontId="29" fillId="5" borderId="66" xfId="0" applyFont="1" applyFill="1" applyBorder="1" applyProtection="1">
      <protection hidden="1"/>
    </xf>
    <xf numFmtId="0" fontId="29" fillId="5" borderId="62" xfId="0" applyFont="1" applyFill="1" applyBorder="1" applyAlignment="1" applyProtection="1">
      <alignment horizontal="right" indent="2"/>
      <protection hidden="1"/>
    </xf>
    <xf numFmtId="0" fontId="43" fillId="5" borderId="0" xfId="0" applyFont="1" applyFill="1" applyAlignment="1" applyProtection="1">
      <alignment horizontal="left"/>
      <protection hidden="1"/>
    </xf>
    <xf numFmtId="0" fontId="29" fillId="5" borderId="67" xfId="0" applyFont="1" applyFill="1" applyBorder="1" applyAlignment="1" applyProtection="1">
      <alignment horizontal="center"/>
      <protection hidden="1"/>
    </xf>
    <xf numFmtId="165" fontId="23" fillId="6" borderId="63" xfId="0" applyNumberFormat="1" applyFont="1" applyFill="1" applyBorder="1" applyAlignment="1" applyProtection="1">
      <alignment vertical="center"/>
      <protection hidden="1"/>
    </xf>
    <xf numFmtId="165" fontId="23" fillId="6" borderId="67" xfId="0" applyNumberFormat="1" applyFont="1" applyFill="1" applyBorder="1" applyAlignment="1" applyProtection="1">
      <alignment vertical="center"/>
      <protection hidden="1"/>
    </xf>
    <xf numFmtId="0" fontId="30" fillId="6" borderId="67" xfId="0" applyFont="1" applyFill="1" applyBorder="1" applyAlignment="1" applyProtection="1">
      <alignment horizontal="center" vertical="center"/>
      <protection hidden="1"/>
    </xf>
    <xf numFmtId="0" fontId="30" fillId="6" borderId="64" xfId="0" applyFont="1" applyFill="1" applyBorder="1" applyAlignment="1" applyProtection="1">
      <alignment horizontal="center" vertical="center"/>
      <protection hidden="1"/>
    </xf>
    <xf numFmtId="165" fontId="23" fillId="6" borderId="56" xfId="0" applyNumberFormat="1" applyFont="1" applyFill="1" applyBorder="1" applyAlignment="1" applyProtection="1">
      <alignment vertical="center"/>
      <protection hidden="1"/>
    </xf>
    <xf numFmtId="0" fontId="36" fillId="6" borderId="57" xfId="0" applyFont="1" applyFill="1" applyBorder="1" applyAlignment="1" applyProtection="1">
      <alignment vertical="center"/>
      <protection hidden="1"/>
    </xf>
    <xf numFmtId="0" fontId="36" fillId="6" borderId="65" xfId="0" applyFont="1" applyFill="1" applyBorder="1" applyAlignment="1" applyProtection="1">
      <alignment vertical="center"/>
      <protection hidden="1"/>
    </xf>
    <xf numFmtId="0" fontId="48" fillId="6" borderId="65" xfId="0" applyFont="1" applyFill="1" applyBorder="1" applyAlignment="1" applyProtection="1">
      <alignment horizontal="center" vertical="center" wrapText="1"/>
      <protection hidden="1"/>
    </xf>
    <xf numFmtId="165" fontId="36" fillId="6" borderId="65" xfId="0" applyNumberFormat="1" applyFont="1" applyFill="1" applyBorder="1" applyAlignment="1" applyProtection="1">
      <alignment vertical="center"/>
      <protection hidden="1"/>
    </xf>
    <xf numFmtId="0" fontId="29" fillId="6" borderId="58" xfId="0" applyFont="1" applyFill="1" applyBorder="1" applyAlignment="1" applyProtection="1">
      <alignment horizontal="center" vertical="center"/>
      <protection hidden="1"/>
    </xf>
    <xf numFmtId="165" fontId="36" fillId="6" borderId="68" xfId="0" applyNumberFormat="1" applyFont="1" applyFill="1" applyBorder="1" applyAlignment="1" applyProtection="1">
      <alignment vertical="center"/>
      <protection hidden="1"/>
    </xf>
    <xf numFmtId="0" fontId="29" fillId="7" borderId="0" xfId="0" applyFont="1" applyFill="1" applyAlignment="1" applyProtection="1">
      <alignment wrapText="1"/>
      <protection hidden="1"/>
    </xf>
    <xf numFmtId="0" fontId="40" fillId="7" borderId="0" xfId="0" applyFont="1" applyFill="1" applyAlignment="1" applyProtection="1">
      <alignment wrapText="1"/>
      <protection hidden="1"/>
    </xf>
    <xf numFmtId="0" fontId="51" fillId="7" borderId="0" xfId="0" applyFont="1" applyFill="1" applyAlignment="1" applyProtection="1">
      <alignment wrapText="1"/>
      <protection hidden="1"/>
    </xf>
    <xf numFmtId="0" fontId="41" fillId="7" borderId="0" xfId="0" applyFont="1" applyFill="1" applyAlignment="1" applyProtection="1">
      <alignment wrapText="1"/>
      <protection hidden="1"/>
    </xf>
    <xf numFmtId="0" fontId="36" fillId="7" borderId="0" xfId="0" applyFont="1" applyFill="1" applyAlignment="1" applyProtection="1">
      <alignment wrapText="1"/>
      <protection hidden="1"/>
    </xf>
    <xf numFmtId="0" fontId="42" fillId="7" borderId="0" xfId="0" applyFont="1" applyFill="1" applyAlignment="1" applyProtection="1">
      <alignment wrapText="1"/>
      <protection hidden="1"/>
    </xf>
    <xf numFmtId="0" fontId="41" fillId="7" borderId="0" xfId="0" applyFont="1" applyFill="1" applyAlignment="1" applyProtection="1">
      <alignment vertical="top" wrapText="1"/>
      <protection hidden="1"/>
    </xf>
    <xf numFmtId="0" fontId="50" fillId="7" borderId="0" xfId="0" applyFont="1" applyFill="1" applyAlignment="1" applyProtection="1">
      <alignment vertical="center"/>
      <protection hidden="1"/>
    </xf>
    <xf numFmtId="0" fontId="24" fillId="7" borderId="0" xfId="0" applyFont="1" applyFill="1" applyAlignment="1" applyProtection="1">
      <alignment wrapText="1"/>
      <protection hidden="1"/>
    </xf>
    <xf numFmtId="0" fontId="43" fillId="7" borderId="0" xfId="0" applyFont="1" applyFill="1" applyAlignment="1" applyProtection="1">
      <alignment wrapText="1"/>
      <protection hidden="1"/>
    </xf>
    <xf numFmtId="0" fontId="37" fillId="5" borderId="0" xfId="0" applyFont="1" applyFill="1" applyAlignment="1" applyProtection="1">
      <alignment horizontal="left" vertical="center" indent="11"/>
      <protection hidden="1"/>
    </xf>
    <xf numFmtId="0" fontId="49" fillId="5" borderId="0" xfId="0" applyFont="1" applyFill="1" applyAlignment="1" applyProtection="1">
      <alignment horizontal="left" vertical="center" indent="11"/>
      <protection hidden="1"/>
    </xf>
    <xf numFmtId="0" fontId="41" fillId="7" borderId="0" xfId="0" applyFont="1" applyFill="1" applyAlignment="1" applyProtection="1">
      <alignment horizontal="left" vertical="top" wrapText="1"/>
      <protection hidden="1"/>
    </xf>
    <xf numFmtId="0" fontId="37" fillId="5" borderId="0" xfId="0" applyFont="1" applyFill="1" applyAlignment="1" applyProtection="1">
      <alignment horizontal="left" wrapText="1"/>
      <protection hidden="1"/>
    </xf>
  </cellXfs>
  <cellStyles count="1">
    <cellStyle name="Normal" xfId="0" builtinId="0"/>
  </cellStyles>
  <dxfs count="8">
    <dxf>
      <font>
        <color theme="4"/>
      </font>
      <fill>
        <patternFill patternType="solid">
          <bgColor theme="3" tint="0.79998168889431442"/>
        </patternFill>
      </fill>
      <border>
        <left style="thin">
          <color theme="4"/>
        </left>
        <right style="thin">
          <color theme="4"/>
        </right>
        <top style="thin">
          <color theme="4"/>
        </top>
        <bottom style="thin">
          <color theme="4"/>
        </bottom>
      </border>
    </dxf>
    <dxf>
      <font>
        <color theme="7"/>
      </font>
      <fill>
        <patternFill>
          <bgColor theme="3" tint="0.79998168889431442"/>
        </patternFill>
      </fill>
      <border>
        <left style="thin">
          <color theme="7"/>
        </left>
        <right style="thin">
          <color theme="7"/>
        </right>
        <top style="thin">
          <color theme="7"/>
        </top>
        <bottom style="thin">
          <color theme="7"/>
        </bottom>
      </border>
    </dxf>
    <dxf>
      <font>
        <color theme="8"/>
      </font>
      <fill>
        <patternFill>
          <bgColor theme="3" tint="0.79998168889431442"/>
        </patternFill>
      </fill>
      <border>
        <left style="thin">
          <color theme="8"/>
        </left>
        <right style="thin">
          <color theme="8"/>
        </right>
        <top style="thin">
          <color theme="8"/>
        </top>
        <bottom style="thin">
          <color theme="8"/>
        </bottom>
      </border>
    </dxf>
    <dxf>
      <font>
        <color theme="9"/>
      </font>
      <fill>
        <patternFill patternType="solid">
          <bgColor theme="3" tint="0.79998168889431442"/>
        </patternFill>
      </fill>
      <border>
        <left style="thin">
          <color theme="9"/>
        </left>
        <right style="thin">
          <color theme="9"/>
        </right>
        <top style="thin">
          <color theme="9"/>
        </top>
        <bottom style="thin">
          <color theme="9"/>
        </bottom>
      </border>
    </dxf>
    <dxf>
      <font>
        <color theme="4"/>
      </font>
      <fill>
        <patternFill patternType="solid">
          <bgColor theme="3" tint="0.79998168889431442"/>
        </patternFill>
      </fill>
      <border>
        <left style="thin">
          <color theme="4"/>
        </left>
        <right style="thin">
          <color theme="4"/>
        </right>
        <top style="thin">
          <color theme="4"/>
        </top>
        <bottom style="thin">
          <color theme="4"/>
        </bottom>
      </border>
    </dxf>
    <dxf>
      <font>
        <color theme="7"/>
      </font>
      <fill>
        <patternFill>
          <bgColor theme="3" tint="0.79998168889431442"/>
        </patternFill>
      </fill>
      <border>
        <left style="thin">
          <color theme="7"/>
        </left>
        <right style="thin">
          <color theme="7"/>
        </right>
        <top style="thin">
          <color theme="7"/>
        </top>
        <bottom style="thin">
          <color theme="7"/>
        </bottom>
      </border>
    </dxf>
    <dxf>
      <font>
        <color theme="8"/>
      </font>
      <fill>
        <patternFill>
          <bgColor theme="3" tint="0.79998168889431442"/>
        </patternFill>
      </fill>
      <border>
        <left style="thin">
          <color theme="8"/>
        </left>
        <right style="thin">
          <color theme="8"/>
        </right>
        <top style="thin">
          <color theme="8"/>
        </top>
        <bottom style="thin">
          <color theme="8"/>
        </bottom>
      </border>
    </dxf>
    <dxf>
      <font>
        <color theme="9"/>
      </font>
      <fill>
        <patternFill patternType="solid">
          <bgColor theme="3" tint="0.79998168889431442"/>
        </patternFill>
      </fill>
      <border>
        <left style="thin">
          <color theme="9"/>
        </left>
        <right style="thin">
          <color theme="9"/>
        </right>
        <top style="thin">
          <color theme="9"/>
        </top>
        <bottom style="thin">
          <color theme="9"/>
        </bottom>
      </border>
    </dxf>
  </dxfs>
  <tableStyles count="0" defaultTableStyle="TableStyleMedium2" defaultPivotStyle="PivotStyleLight16"/>
  <colors>
    <mruColors>
      <color rgb="FFFFF0C3"/>
      <color rgb="FFFFE086"/>
      <color rgb="FFF7FAFA"/>
      <color rgb="FFF0F4F6"/>
      <color rgb="FFBFD4E2"/>
      <color rgb="FFCFE2E7"/>
      <color rgb="FFF3F6F7"/>
      <color rgb="FF3C889D"/>
      <color rgb="FF80AAC6"/>
      <color rgb="FF9EC4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Budget Workshee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BUDGET!A1"/><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SPENDING!A1"/><Relationship Id="rId2" Type="http://schemas.openxmlformats.org/officeDocument/2006/relationships/hyperlink" Target="#SUMMARY!A1"/><Relationship Id="rId1" Type="http://schemas.openxmlformats.org/officeDocument/2006/relationships/hyperlink" Target="#INCOME!A1"/><Relationship Id="rId6" Type="http://schemas.openxmlformats.org/officeDocument/2006/relationships/image" Target="../media/image9.png"/><Relationship Id="rId5" Type="http://schemas.openxmlformats.org/officeDocument/2006/relationships/hyperlink" Target="#INSTRUCTIONS!A1"/><Relationship Id="rId4" Type="http://schemas.openxmlformats.org/officeDocument/2006/relationships/hyperlink" Target="#SAVINGS!A1"/></Relationships>
</file>

<file path=xl/drawings/_rels/drawing4.xml.rels><?xml version="1.0" encoding="UTF-8" standalone="yes"?>
<Relationships xmlns="http://schemas.openxmlformats.org/package/2006/relationships"><Relationship Id="rId3" Type="http://schemas.openxmlformats.org/officeDocument/2006/relationships/hyperlink" Target="#SPENDING!A1"/><Relationship Id="rId2" Type="http://schemas.openxmlformats.org/officeDocument/2006/relationships/hyperlink" Target="#INCOME!A1"/><Relationship Id="rId1" Type="http://schemas.openxmlformats.org/officeDocument/2006/relationships/hyperlink" Target="#BUDGET!A1"/><Relationship Id="rId5" Type="http://schemas.openxmlformats.org/officeDocument/2006/relationships/image" Target="../media/image10.png"/><Relationship Id="rId4" Type="http://schemas.openxmlformats.org/officeDocument/2006/relationships/hyperlink" Target="#SAVINGS!A1"/></Relationships>
</file>

<file path=xl/drawings/_rels/drawing5.xml.rels><?xml version="1.0" encoding="UTF-8" standalone="yes"?>
<Relationships xmlns="http://schemas.openxmlformats.org/package/2006/relationships"><Relationship Id="rId3" Type="http://schemas.openxmlformats.org/officeDocument/2006/relationships/hyperlink" Target="#SPENDING!A1"/><Relationship Id="rId2" Type="http://schemas.openxmlformats.org/officeDocument/2006/relationships/hyperlink" Target="#SUMMARY!A1"/><Relationship Id="rId1" Type="http://schemas.openxmlformats.org/officeDocument/2006/relationships/hyperlink" Target="#BUDGET!A1"/><Relationship Id="rId5" Type="http://schemas.openxmlformats.org/officeDocument/2006/relationships/image" Target="../media/image11.png"/><Relationship Id="rId4" Type="http://schemas.openxmlformats.org/officeDocument/2006/relationships/hyperlink" Target="#SAVINGS!A1"/></Relationships>
</file>

<file path=xl/drawings/_rels/drawing6.xml.rels><?xml version="1.0" encoding="UTF-8" standalone="yes"?>
<Relationships xmlns="http://schemas.openxmlformats.org/package/2006/relationships"><Relationship Id="rId3" Type="http://schemas.openxmlformats.org/officeDocument/2006/relationships/hyperlink" Target="#INCOME!A1"/><Relationship Id="rId2" Type="http://schemas.openxmlformats.org/officeDocument/2006/relationships/hyperlink" Target="#SUMMARY!A1"/><Relationship Id="rId1" Type="http://schemas.openxmlformats.org/officeDocument/2006/relationships/hyperlink" Target="#BUDGET!A1"/><Relationship Id="rId5" Type="http://schemas.openxmlformats.org/officeDocument/2006/relationships/image" Target="../media/image12.png"/><Relationship Id="rId4" Type="http://schemas.openxmlformats.org/officeDocument/2006/relationships/hyperlink" Target="#SAVINGS!A1"/></Relationships>
</file>

<file path=xl/drawings/_rels/drawing7.xml.rels><?xml version="1.0" encoding="UTF-8" standalone="yes"?>
<Relationships xmlns="http://schemas.openxmlformats.org/package/2006/relationships"><Relationship Id="rId3" Type="http://schemas.openxmlformats.org/officeDocument/2006/relationships/hyperlink" Target="#INCOME!A1"/><Relationship Id="rId2" Type="http://schemas.openxmlformats.org/officeDocument/2006/relationships/hyperlink" Target="#SUMMARY!A1"/><Relationship Id="rId1" Type="http://schemas.openxmlformats.org/officeDocument/2006/relationships/hyperlink" Target="#BUDGET!A1"/><Relationship Id="rId5" Type="http://schemas.openxmlformats.org/officeDocument/2006/relationships/image" Target="../media/image13.png"/><Relationship Id="rId4" Type="http://schemas.openxmlformats.org/officeDocument/2006/relationships/hyperlink" Target="#SPENDING!A1"/></Relationships>
</file>

<file path=xl/drawings/drawing1.xml><?xml version="1.0" encoding="utf-8"?>
<xdr:wsDr xmlns:xdr="http://schemas.openxmlformats.org/drawingml/2006/spreadsheetDrawing" xmlns:a="http://schemas.openxmlformats.org/drawingml/2006/main">
  <xdr:twoCellAnchor editAs="oneCell">
    <xdr:from>
      <xdr:col>3</xdr:col>
      <xdr:colOff>324827</xdr:colOff>
      <xdr:row>0</xdr:row>
      <xdr:rowOff>111450</xdr:rowOff>
    </xdr:from>
    <xdr:to>
      <xdr:col>4</xdr:col>
      <xdr:colOff>569466</xdr:colOff>
      <xdr:row>4</xdr:row>
      <xdr:rowOff>111450</xdr:rowOff>
    </xdr:to>
    <xdr:pic>
      <xdr:nvPicPr>
        <xdr:cNvPr id="2" name="Picture 1">
          <a:extLst>
            <a:ext uri="{FF2B5EF4-FFF2-40B4-BE49-F238E27FC236}">
              <a16:creationId xmlns:a16="http://schemas.microsoft.com/office/drawing/2014/main" id="{3F4E14A7-D1DD-40D2-8B33-9854EE0BDD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5846" y="111450"/>
          <a:ext cx="1120076" cy="1085049"/>
        </a:xfrm>
        <a:prstGeom prst="rect">
          <a:avLst/>
        </a:prstGeom>
      </xdr:spPr>
    </xdr:pic>
    <xdr:clientData/>
  </xdr:twoCellAnchor>
  <xdr:twoCellAnchor>
    <xdr:from>
      <xdr:col>7</xdr:col>
      <xdr:colOff>1778979</xdr:colOff>
      <xdr:row>0</xdr:row>
      <xdr:rowOff>126252</xdr:rowOff>
    </xdr:from>
    <xdr:to>
      <xdr:col>9</xdr:col>
      <xdr:colOff>203447</xdr:colOff>
      <xdr:row>2</xdr:row>
      <xdr:rowOff>117136</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C03EA641-952A-4B1D-9116-7181545090A0}"/>
            </a:ext>
            <a:ext uri="{147F2762-F138-4A5C-976F-8EAC2B608ADB}">
              <a16:predDERef xmlns:a16="http://schemas.microsoft.com/office/drawing/2014/main" pred="{3F4E14A7-D1DD-40D2-8B33-9854EE0BDD72}"/>
            </a:ext>
          </a:extLst>
        </xdr:cNvPr>
        <xdr:cNvSpPr/>
      </xdr:nvSpPr>
      <xdr:spPr>
        <a:xfrm>
          <a:off x="7413833" y="126252"/>
          <a:ext cx="1112430" cy="533408"/>
        </a:xfrm>
        <a:prstGeom prst="roundRect">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indent="0" algn="ctr"/>
          <a:r>
            <a:rPr lang="en-US" sz="1100" b="1">
              <a:solidFill>
                <a:schemeClr val="lt1"/>
              </a:solidFill>
              <a:latin typeface="+mn-lt"/>
              <a:ea typeface="+mn-lt"/>
              <a:cs typeface="+mn-lt"/>
            </a:rPr>
            <a:t>BUDGET</a:t>
          </a:r>
        </a:p>
        <a:p>
          <a:pPr marL="0" indent="0" algn="ctr"/>
          <a:r>
            <a:rPr lang="en-US" sz="1100" b="1">
              <a:solidFill>
                <a:schemeClr val="lt1"/>
              </a:solidFill>
              <a:latin typeface="+mn-lt"/>
              <a:ea typeface="+mn-lt"/>
              <a:cs typeface="+mn-lt"/>
            </a:rPr>
            <a:t>WORKSHEET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2716530</xdr:colOff>
      <xdr:row>19</xdr:row>
      <xdr:rowOff>15240</xdr:rowOff>
    </xdr:from>
    <xdr:to>
      <xdr:col>3</xdr:col>
      <xdr:colOff>1447800</xdr:colOff>
      <xdr:row>20</xdr:row>
      <xdr:rowOff>57150</xdr:rowOff>
    </xdr:to>
    <xdr:sp macro="" textlink="">
      <xdr:nvSpPr>
        <xdr:cNvPr id="4" name="TextBox 3">
          <a:extLst>
            <a:ext uri="{FF2B5EF4-FFF2-40B4-BE49-F238E27FC236}">
              <a16:creationId xmlns:a16="http://schemas.microsoft.com/office/drawing/2014/main" id="{F8907BFD-0B66-1EF7-E98E-9A6B4722DCBC}"/>
            </a:ext>
          </a:extLst>
        </xdr:cNvPr>
        <xdr:cNvSpPr txBox="1"/>
      </xdr:nvSpPr>
      <xdr:spPr>
        <a:xfrm>
          <a:off x="3573780" y="4177665"/>
          <a:ext cx="2388870" cy="222885"/>
        </a:xfrm>
        <a:prstGeom prst="roundRect">
          <a:avLst/>
        </a:prstGeom>
        <a:noFill/>
        <a:ln w="19050"/>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endParaRPr lang="en-AU" sz="1100"/>
        </a:p>
      </xdr:txBody>
    </xdr:sp>
    <xdr:clientData/>
  </xdr:twoCellAnchor>
  <xdr:twoCellAnchor>
    <xdr:from>
      <xdr:col>3</xdr:col>
      <xdr:colOff>2491740</xdr:colOff>
      <xdr:row>1</xdr:row>
      <xdr:rowOff>171451</xdr:rowOff>
    </xdr:from>
    <xdr:to>
      <xdr:col>3</xdr:col>
      <xdr:colOff>3543691</xdr:colOff>
      <xdr:row>3</xdr:row>
      <xdr:rowOff>76200</xdr:rowOff>
    </xdr:to>
    <xdr:sp macro="" textlink="">
      <xdr:nvSpPr>
        <xdr:cNvPr id="11" name="Rectangle: Rounded Corners 10">
          <a:hlinkClick xmlns:r="http://schemas.openxmlformats.org/officeDocument/2006/relationships" r:id="rId1"/>
          <a:extLst>
            <a:ext uri="{FF2B5EF4-FFF2-40B4-BE49-F238E27FC236}">
              <a16:creationId xmlns:a16="http://schemas.microsoft.com/office/drawing/2014/main" id="{0118A6B7-A0E5-46CE-A05C-AC707A0AF024}"/>
            </a:ext>
          </a:extLst>
        </xdr:cNvPr>
        <xdr:cNvSpPr/>
      </xdr:nvSpPr>
      <xdr:spPr>
        <a:xfrm>
          <a:off x="7006590" y="352426"/>
          <a:ext cx="1051951" cy="542924"/>
        </a:xfrm>
        <a:prstGeom prst="roundRect">
          <a:avLst/>
        </a:prstGeom>
        <a:solidFill>
          <a:srgbClr val="FFE086"/>
        </a:solidFill>
        <a:ln>
          <a:noFill/>
        </a:ln>
        <a:effectLst/>
        <a:scene3d>
          <a:camera prst="orthographicFront"/>
          <a:lightRig rig="threePt" dir="t"/>
        </a:scene3d>
        <a:sp3d prstMaterial="matte">
          <a:bevelT/>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AU" sz="1100" b="1">
              <a:solidFill>
                <a:sysClr val="windowText" lastClr="000000"/>
              </a:solidFill>
            </a:rPr>
            <a:t>GO TO BUDGET</a:t>
          </a:r>
        </a:p>
      </xdr:txBody>
    </xdr:sp>
    <xdr:clientData/>
  </xdr:twoCellAnchor>
  <xdr:twoCellAnchor editAs="oneCell">
    <xdr:from>
      <xdr:col>2</xdr:col>
      <xdr:colOff>419774</xdr:colOff>
      <xdr:row>12</xdr:row>
      <xdr:rowOff>130176</xdr:rowOff>
    </xdr:from>
    <xdr:to>
      <xdr:col>3</xdr:col>
      <xdr:colOff>3226092</xdr:colOff>
      <xdr:row>22</xdr:row>
      <xdr:rowOff>19122</xdr:rowOff>
    </xdr:to>
    <xdr:pic>
      <xdr:nvPicPr>
        <xdr:cNvPr id="14" name="Picture 13">
          <a:extLst>
            <a:ext uri="{FF2B5EF4-FFF2-40B4-BE49-F238E27FC236}">
              <a16:creationId xmlns:a16="http://schemas.microsoft.com/office/drawing/2014/main" id="{1B875C95-0AAD-09C8-2120-8D2B54E3DA00}"/>
            </a:ext>
          </a:extLst>
        </xdr:cNvPr>
        <xdr:cNvPicPr>
          <a:picLocks noChangeAspect="1"/>
        </xdr:cNvPicPr>
      </xdr:nvPicPr>
      <xdr:blipFill>
        <a:blip xmlns:r="http://schemas.openxmlformats.org/officeDocument/2006/relationships" r:embed="rId2"/>
        <a:stretch>
          <a:fillRect/>
        </a:stretch>
      </xdr:blipFill>
      <xdr:spPr>
        <a:xfrm>
          <a:off x="1038899" y="3311526"/>
          <a:ext cx="6533768" cy="160344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3</xdr:col>
      <xdr:colOff>1428750</xdr:colOff>
      <xdr:row>22</xdr:row>
      <xdr:rowOff>130175</xdr:rowOff>
    </xdr:from>
    <xdr:to>
      <xdr:col>3</xdr:col>
      <xdr:colOff>2628900</xdr:colOff>
      <xdr:row>25</xdr:row>
      <xdr:rowOff>111710</xdr:rowOff>
    </xdr:to>
    <xdr:pic>
      <xdr:nvPicPr>
        <xdr:cNvPr id="16" name="Picture 15">
          <a:extLst>
            <a:ext uri="{FF2B5EF4-FFF2-40B4-BE49-F238E27FC236}">
              <a16:creationId xmlns:a16="http://schemas.microsoft.com/office/drawing/2014/main" id="{CF59DB70-3DA2-9683-56D5-E526D536CBBD}"/>
            </a:ext>
          </a:extLst>
        </xdr:cNvPr>
        <xdr:cNvPicPr>
          <a:picLocks noChangeAspect="1"/>
        </xdr:cNvPicPr>
      </xdr:nvPicPr>
      <xdr:blipFill>
        <a:blip xmlns:r="http://schemas.openxmlformats.org/officeDocument/2006/relationships" r:embed="rId3"/>
        <a:stretch>
          <a:fillRect/>
        </a:stretch>
      </xdr:blipFill>
      <xdr:spPr>
        <a:xfrm>
          <a:off x="5772150" y="5026025"/>
          <a:ext cx="1200150" cy="105786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3</xdr:col>
      <xdr:colOff>771525</xdr:colOff>
      <xdr:row>26</xdr:row>
      <xdr:rowOff>104775</xdr:rowOff>
    </xdr:from>
    <xdr:to>
      <xdr:col>3</xdr:col>
      <xdr:colOff>2979795</xdr:colOff>
      <xdr:row>27</xdr:row>
      <xdr:rowOff>425450</xdr:rowOff>
    </xdr:to>
    <xdr:pic>
      <xdr:nvPicPr>
        <xdr:cNvPr id="17" name="Picture 16">
          <a:extLst>
            <a:ext uri="{FF2B5EF4-FFF2-40B4-BE49-F238E27FC236}">
              <a16:creationId xmlns:a16="http://schemas.microsoft.com/office/drawing/2014/main" id="{47C3F161-D09A-BD15-7C80-D644874F319A}"/>
            </a:ext>
          </a:extLst>
        </xdr:cNvPr>
        <xdr:cNvPicPr>
          <a:picLocks noChangeAspect="1"/>
        </xdr:cNvPicPr>
      </xdr:nvPicPr>
      <xdr:blipFill>
        <a:blip xmlns:r="http://schemas.openxmlformats.org/officeDocument/2006/relationships" r:embed="rId4"/>
        <a:stretch>
          <a:fillRect/>
        </a:stretch>
      </xdr:blipFill>
      <xdr:spPr>
        <a:xfrm>
          <a:off x="5114925" y="6248400"/>
          <a:ext cx="2211445" cy="4953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3</xdr:col>
      <xdr:colOff>1085850</xdr:colOff>
      <xdr:row>32</xdr:row>
      <xdr:rowOff>9525</xdr:rowOff>
    </xdr:from>
    <xdr:to>
      <xdr:col>3</xdr:col>
      <xdr:colOff>2749636</xdr:colOff>
      <xdr:row>36</xdr:row>
      <xdr:rowOff>95298</xdr:rowOff>
    </xdr:to>
    <xdr:pic>
      <xdr:nvPicPr>
        <xdr:cNvPr id="18" name="Picture 17">
          <a:extLst>
            <a:ext uri="{FF2B5EF4-FFF2-40B4-BE49-F238E27FC236}">
              <a16:creationId xmlns:a16="http://schemas.microsoft.com/office/drawing/2014/main" id="{6AA9BC29-2C42-A415-101B-690B70487B4B}"/>
            </a:ext>
          </a:extLst>
        </xdr:cNvPr>
        <xdr:cNvPicPr>
          <a:picLocks noChangeAspect="1"/>
        </xdr:cNvPicPr>
      </xdr:nvPicPr>
      <xdr:blipFill>
        <a:blip xmlns:r="http://schemas.openxmlformats.org/officeDocument/2006/relationships" r:embed="rId5"/>
        <a:stretch>
          <a:fillRect/>
        </a:stretch>
      </xdr:blipFill>
      <xdr:spPr>
        <a:xfrm>
          <a:off x="5429250" y="7991475"/>
          <a:ext cx="1666961" cy="943023"/>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2</xdr:col>
      <xdr:colOff>561975</xdr:colOff>
      <xdr:row>38</xdr:row>
      <xdr:rowOff>6351</xdr:rowOff>
    </xdr:from>
    <xdr:to>
      <xdr:col>3</xdr:col>
      <xdr:colOff>2778125</xdr:colOff>
      <xdr:row>48</xdr:row>
      <xdr:rowOff>116243</xdr:rowOff>
    </xdr:to>
    <xdr:pic>
      <xdr:nvPicPr>
        <xdr:cNvPr id="19" name="Picture 18">
          <a:extLst>
            <a:ext uri="{FF2B5EF4-FFF2-40B4-BE49-F238E27FC236}">
              <a16:creationId xmlns:a16="http://schemas.microsoft.com/office/drawing/2014/main" id="{F747129C-9B62-1195-5D09-E8DBACF0C9D4}"/>
            </a:ext>
          </a:extLst>
        </xdr:cNvPr>
        <xdr:cNvPicPr>
          <a:picLocks noChangeAspect="1"/>
        </xdr:cNvPicPr>
      </xdr:nvPicPr>
      <xdr:blipFill>
        <a:blip xmlns:r="http://schemas.openxmlformats.org/officeDocument/2006/relationships" r:embed="rId6"/>
        <a:stretch>
          <a:fillRect/>
        </a:stretch>
      </xdr:blipFill>
      <xdr:spPr>
        <a:xfrm>
          <a:off x="1181100" y="9407526"/>
          <a:ext cx="5940425" cy="1824392"/>
        </a:xfrm>
        <a:prstGeom prst="rect">
          <a:avLst/>
        </a:prstGeom>
      </xdr:spPr>
    </xdr:pic>
    <xdr:clientData/>
  </xdr:twoCellAnchor>
  <xdr:twoCellAnchor editAs="oneCell">
    <xdr:from>
      <xdr:col>3</xdr:col>
      <xdr:colOff>19050</xdr:colOff>
      <xdr:row>49</xdr:row>
      <xdr:rowOff>104775</xdr:rowOff>
    </xdr:from>
    <xdr:to>
      <xdr:col>3</xdr:col>
      <xdr:colOff>3533955</xdr:colOff>
      <xdr:row>58</xdr:row>
      <xdr:rowOff>109</xdr:rowOff>
    </xdr:to>
    <xdr:pic>
      <xdr:nvPicPr>
        <xdr:cNvPr id="22" name="Picture 21">
          <a:extLst>
            <a:ext uri="{FF2B5EF4-FFF2-40B4-BE49-F238E27FC236}">
              <a16:creationId xmlns:a16="http://schemas.microsoft.com/office/drawing/2014/main" id="{8ABB920A-3FFD-6596-8878-5793A79DF7A7}"/>
            </a:ext>
          </a:extLst>
        </xdr:cNvPr>
        <xdr:cNvPicPr>
          <a:picLocks noChangeAspect="1"/>
        </xdr:cNvPicPr>
      </xdr:nvPicPr>
      <xdr:blipFill>
        <a:blip xmlns:r="http://schemas.openxmlformats.org/officeDocument/2006/relationships" r:embed="rId7"/>
        <a:stretch>
          <a:fillRect/>
        </a:stretch>
      </xdr:blipFill>
      <xdr:spPr>
        <a:xfrm>
          <a:off x="4362450" y="11391900"/>
          <a:ext cx="3511730" cy="212418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2</xdr:col>
      <xdr:colOff>66675</xdr:colOff>
      <xdr:row>56</xdr:row>
      <xdr:rowOff>9525</xdr:rowOff>
    </xdr:from>
    <xdr:to>
      <xdr:col>2</xdr:col>
      <xdr:colOff>3495048</xdr:colOff>
      <xdr:row>69</xdr:row>
      <xdr:rowOff>101600</xdr:rowOff>
    </xdr:to>
    <xdr:pic>
      <xdr:nvPicPr>
        <xdr:cNvPr id="25" name="Picture 24">
          <a:extLst>
            <a:ext uri="{FF2B5EF4-FFF2-40B4-BE49-F238E27FC236}">
              <a16:creationId xmlns:a16="http://schemas.microsoft.com/office/drawing/2014/main" id="{891EAAE1-3A46-BA9D-CCA9-CA21A2C3BDD8}"/>
            </a:ext>
          </a:extLst>
        </xdr:cNvPr>
        <xdr:cNvPicPr>
          <a:picLocks noChangeAspect="1"/>
        </xdr:cNvPicPr>
      </xdr:nvPicPr>
      <xdr:blipFill>
        <a:blip xmlns:r="http://schemas.openxmlformats.org/officeDocument/2006/relationships" r:embed="rId8"/>
        <a:stretch>
          <a:fillRect/>
        </a:stretch>
      </xdr:blipFill>
      <xdr:spPr>
        <a:xfrm>
          <a:off x="685800" y="13182600"/>
          <a:ext cx="3431548" cy="266700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153508</xdr:colOff>
      <xdr:row>0</xdr:row>
      <xdr:rowOff>98055</xdr:rowOff>
    </xdr:from>
    <xdr:to>
      <xdr:col>16</xdr:col>
      <xdr:colOff>24073</xdr:colOff>
      <xdr:row>1</xdr:row>
      <xdr:rowOff>457172</xdr:rowOff>
    </xdr:to>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ADB32060-600C-44F1-BAA2-30EFBDD6FB45}"/>
            </a:ext>
          </a:extLst>
        </xdr:cNvPr>
        <xdr:cNvSpPr>
          <a:spLocks noChangeAspect="1"/>
        </xdr:cNvSpPr>
      </xdr:nvSpPr>
      <xdr:spPr>
        <a:xfrm>
          <a:off x="7765225" y="98055"/>
          <a:ext cx="980435" cy="541334"/>
        </a:xfrm>
        <a:prstGeom prst="roundRect">
          <a:avLst/>
        </a:prstGeom>
        <a:solidFill>
          <a:srgbClr val="FFE086"/>
        </a:solidFill>
        <a:ln>
          <a:solidFill>
            <a:schemeClr val="bg1"/>
          </a:solidFill>
        </a:ln>
        <a:scene3d>
          <a:camera prst="orthographicFront"/>
          <a:lightRig rig="threePt" dir="t"/>
        </a:scene3d>
        <a:sp3d prstMaterial="matte">
          <a:bevelT/>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AU" sz="900" b="1">
              <a:solidFill>
                <a:schemeClr val="tx2"/>
              </a:solidFill>
              <a:latin typeface="Century Gothic" panose="020B0502020202020204" pitchFamily="34" charset="0"/>
            </a:rPr>
            <a:t>INCOME</a:t>
          </a:r>
          <a:endParaRPr lang="en-AU" sz="1100" b="1">
            <a:solidFill>
              <a:schemeClr val="tx2"/>
            </a:solidFill>
            <a:latin typeface="Century Gothic" panose="020B0502020202020204" pitchFamily="34" charset="0"/>
          </a:endParaRPr>
        </a:p>
      </xdr:txBody>
    </xdr:sp>
    <xdr:clientData/>
  </xdr:twoCellAnchor>
  <xdr:twoCellAnchor>
    <xdr:from>
      <xdr:col>12</xdr:col>
      <xdr:colOff>168264</xdr:colOff>
      <xdr:row>0</xdr:row>
      <xdr:rowOff>96074</xdr:rowOff>
    </xdr:from>
    <xdr:to>
      <xdr:col>14</xdr:col>
      <xdr:colOff>43247</xdr:colOff>
      <xdr:row>1</xdr:row>
      <xdr:rowOff>448026</xdr:rowOff>
    </xdr:to>
    <xdr:sp macro="" textlink="">
      <xdr:nvSpPr>
        <xdr:cNvPr id="8" name="Rectangle: Rounded Corners 7">
          <a:hlinkClick xmlns:r="http://schemas.openxmlformats.org/officeDocument/2006/relationships" r:id="rId2"/>
          <a:extLst>
            <a:ext uri="{FF2B5EF4-FFF2-40B4-BE49-F238E27FC236}">
              <a16:creationId xmlns:a16="http://schemas.microsoft.com/office/drawing/2014/main" id="{58D211EC-0398-4CE7-8644-D382ED9D057F}"/>
            </a:ext>
          </a:extLst>
        </xdr:cNvPr>
        <xdr:cNvSpPr>
          <a:spLocks noChangeAspect="1"/>
        </xdr:cNvSpPr>
      </xdr:nvSpPr>
      <xdr:spPr>
        <a:xfrm>
          <a:off x="6661829" y="96074"/>
          <a:ext cx="993135" cy="534169"/>
        </a:xfrm>
        <a:prstGeom prst="roundRect">
          <a:avLst/>
        </a:prstGeom>
        <a:solidFill>
          <a:srgbClr val="FFE086"/>
        </a:solidFill>
        <a:ln>
          <a:solidFill>
            <a:schemeClr val="bg1"/>
          </a:solidFill>
        </a:ln>
        <a:scene3d>
          <a:camera prst="orthographicFront"/>
          <a:lightRig rig="threePt" dir="t"/>
        </a:scene3d>
        <a:sp3d extrusionH="76200" contourW="12700" prstMaterial="matte">
          <a:bevelT/>
          <a:extrusionClr>
            <a:srgbClr val="FFE086"/>
          </a:extrusionClr>
          <a:contourClr>
            <a:srgbClr val="FFF0C3"/>
          </a:contourClr>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AU" sz="900" b="1">
              <a:solidFill>
                <a:schemeClr val="tx2"/>
              </a:solidFill>
              <a:latin typeface="Century Gothic" panose="020B0502020202020204" pitchFamily="34" charset="0"/>
            </a:rPr>
            <a:t>SUMMARY</a:t>
          </a:r>
          <a:endParaRPr lang="en-AU" sz="1050" b="1">
            <a:solidFill>
              <a:schemeClr val="tx2"/>
            </a:solidFill>
            <a:latin typeface="Century Gothic" panose="020B0502020202020204" pitchFamily="34" charset="0"/>
          </a:endParaRPr>
        </a:p>
      </xdr:txBody>
    </xdr:sp>
    <xdr:clientData/>
  </xdr:twoCellAnchor>
  <xdr:twoCellAnchor>
    <xdr:from>
      <xdr:col>12</xdr:col>
      <xdr:colOff>170369</xdr:colOff>
      <xdr:row>1</xdr:row>
      <xdr:rowOff>544764</xdr:rowOff>
    </xdr:from>
    <xdr:to>
      <xdr:col>14</xdr:col>
      <xdr:colOff>42072</xdr:colOff>
      <xdr:row>3</xdr:row>
      <xdr:rowOff>116217</xdr:rowOff>
    </xdr:to>
    <xdr:sp macro="" textlink="">
      <xdr:nvSpPr>
        <xdr:cNvPr id="9" name="Rectangle: Rounded Corners 8">
          <a:hlinkClick xmlns:r="http://schemas.openxmlformats.org/officeDocument/2006/relationships" r:id="rId3"/>
          <a:extLst>
            <a:ext uri="{FF2B5EF4-FFF2-40B4-BE49-F238E27FC236}">
              <a16:creationId xmlns:a16="http://schemas.microsoft.com/office/drawing/2014/main" id="{448918F4-5648-4E8A-B1C4-76E5BDD14D4F}"/>
            </a:ext>
          </a:extLst>
        </xdr:cNvPr>
        <xdr:cNvSpPr>
          <a:spLocks noChangeAspect="1"/>
        </xdr:cNvSpPr>
      </xdr:nvSpPr>
      <xdr:spPr>
        <a:xfrm>
          <a:off x="6663934" y="726981"/>
          <a:ext cx="989855" cy="540519"/>
        </a:xfrm>
        <a:prstGeom prst="roundRect">
          <a:avLst/>
        </a:prstGeom>
        <a:solidFill>
          <a:srgbClr val="FFE086"/>
        </a:solidFill>
        <a:ln>
          <a:solidFill>
            <a:schemeClr val="bg1"/>
          </a:solidFill>
        </a:ln>
        <a:scene3d>
          <a:camera prst="orthographicFront"/>
          <a:lightRig rig="threePt" dir="t"/>
        </a:scene3d>
        <a:sp3d prstMaterial="matte">
          <a:bevelT/>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AU" sz="900" b="1">
              <a:solidFill>
                <a:schemeClr val="tx2"/>
              </a:solidFill>
              <a:latin typeface="Century Gothic" panose="020B0502020202020204" pitchFamily="34" charset="0"/>
            </a:rPr>
            <a:t>SPENDING</a:t>
          </a:r>
        </a:p>
      </xdr:txBody>
    </xdr:sp>
    <xdr:clientData/>
  </xdr:twoCellAnchor>
  <xdr:twoCellAnchor>
    <xdr:from>
      <xdr:col>14</xdr:col>
      <xdr:colOff>157857</xdr:colOff>
      <xdr:row>1</xdr:row>
      <xdr:rowOff>543078</xdr:rowOff>
    </xdr:from>
    <xdr:to>
      <xdr:col>16</xdr:col>
      <xdr:colOff>34667</xdr:colOff>
      <xdr:row>3</xdr:row>
      <xdr:rowOff>124871</xdr:rowOff>
    </xdr:to>
    <xdr:sp macro="" textlink="">
      <xdr:nvSpPr>
        <xdr:cNvPr id="7" name="Rectangle: Rounded Corners 6">
          <a:hlinkClick xmlns:r="http://schemas.openxmlformats.org/officeDocument/2006/relationships" r:id="rId4"/>
          <a:extLst>
            <a:ext uri="{FF2B5EF4-FFF2-40B4-BE49-F238E27FC236}">
              <a16:creationId xmlns:a16="http://schemas.microsoft.com/office/drawing/2014/main" id="{E530D4EC-6991-4042-A39B-A1F59B6FDF55}"/>
            </a:ext>
          </a:extLst>
        </xdr:cNvPr>
        <xdr:cNvSpPr>
          <a:spLocks noChangeAspect="1"/>
        </xdr:cNvSpPr>
      </xdr:nvSpPr>
      <xdr:spPr>
        <a:xfrm>
          <a:off x="7769574" y="725295"/>
          <a:ext cx="986680" cy="550859"/>
        </a:xfrm>
        <a:prstGeom prst="roundRect">
          <a:avLst/>
        </a:prstGeom>
        <a:solidFill>
          <a:srgbClr val="FFE086"/>
        </a:solidFill>
        <a:ln>
          <a:solidFill>
            <a:schemeClr val="bg1"/>
          </a:solidFill>
        </a:ln>
        <a:scene3d>
          <a:camera prst="orthographicFront"/>
          <a:lightRig rig="threePt" dir="t"/>
        </a:scene3d>
        <a:sp3d prstMaterial="matte">
          <a:bevelT/>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AU" sz="900" b="1">
              <a:solidFill>
                <a:schemeClr val="tx2"/>
              </a:solidFill>
              <a:latin typeface="Century Gothic" panose="020B0502020202020204" pitchFamily="34" charset="0"/>
            </a:rPr>
            <a:t>SAVING</a:t>
          </a:r>
          <a:endParaRPr lang="en-AU" sz="1100" b="1">
            <a:solidFill>
              <a:schemeClr val="tx2"/>
            </a:solidFill>
            <a:latin typeface="Century Gothic" panose="020B0502020202020204" pitchFamily="34" charset="0"/>
          </a:endParaRPr>
        </a:p>
      </xdr:txBody>
    </xdr:sp>
    <xdr:clientData/>
  </xdr:twoCellAnchor>
  <xdr:twoCellAnchor>
    <xdr:from>
      <xdr:col>12</xdr:col>
      <xdr:colOff>682731</xdr:colOff>
      <xdr:row>3</xdr:row>
      <xdr:rowOff>182080</xdr:rowOff>
    </xdr:from>
    <xdr:to>
      <xdr:col>15</xdr:col>
      <xdr:colOff>150992</xdr:colOff>
      <xdr:row>5</xdr:row>
      <xdr:rowOff>74295</xdr:rowOff>
    </xdr:to>
    <xdr:sp macro="" textlink="">
      <xdr:nvSpPr>
        <xdr:cNvPr id="2" name="Rectangle: Rounded Corners 1">
          <a:hlinkClick xmlns:r="http://schemas.openxmlformats.org/officeDocument/2006/relationships" r:id="rId5"/>
          <a:extLst>
            <a:ext uri="{FF2B5EF4-FFF2-40B4-BE49-F238E27FC236}">
              <a16:creationId xmlns:a16="http://schemas.microsoft.com/office/drawing/2014/main" id="{49C40FF8-8E21-4B5C-92A8-1778CDD1C2B3}"/>
            </a:ext>
          </a:extLst>
        </xdr:cNvPr>
        <xdr:cNvSpPr>
          <a:spLocks noChangeAspect="1"/>
        </xdr:cNvSpPr>
      </xdr:nvSpPr>
      <xdr:spPr>
        <a:xfrm>
          <a:off x="7292253" y="1333363"/>
          <a:ext cx="992261" cy="206954"/>
        </a:xfrm>
        <a:prstGeom prst="roundRect">
          <a:avLst/>
        </a:prstGeom>
        <a:ln/>
        <a:scene3d>
          <a:camera prst="orthographicFront"/>
          <a:lightRig rig="threePt" dir="t"/>
        </a:scene3d>
        <a:sp3d prstMaterial="matte">
          <a:bevelT/>
        </a:sp3d>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AU" sz="800" b="1" i="1">
              <a:solidFill>
                <a:schemeClr val="accent4"/>
              </a:solidFill>
              <a:latin typeface="Century Gothic" panose="020B0502020202020204" pitchFamily="34" charset="0"/>
            </a:rPr>
            <a:t>INSTRUCTIONS</a:t>
          </a:r>
          <a:endParaRPr lang="en-AU" sz="1100" b="1" i="1">
            <a:solidFill>
              <a:schemeClr val="accent4"/>
            </a:solidFill>
            <a:latin typeface="Century Gothic" panose="020B0502020202020204" pitchFamily="34" charset="0"/>
          </a:endParaRPr>
        </a:p>
      </xdr:txBody>
    </xdr:sp>
    <xdr:clientData/>
  </xdr:twoCellAnchor>
  <xdr:twoCellAnchor editAs="oneCell">
    <xdr:from>
      <xdr:col>8</xdr:col>
      <xdr:colOff>208989</xdr:colOff>
      <xdr:row>0</xdr:row>
      <xdr:rowOff>96456</xdr:rowOff>
    </xdr:from>
    <xdr:to>
      <xdr:col>8</xdr:col>
      <xdr:colOff>1057929</xdr:colOff>
      <xdr:row>2</xdr:row>
      <xdr:rowOff>126921</xdr:rowOff>
    </xdr:to>
    <xdr:pic>
      <xdr:nvPicPr>
        <xdr:cNvPr id="12" name="Picture 11">
          <a:extLst>
            <a:ext uri="{FF2B5EF4-FFF2-40B4-BE49-F238E27FC236}">
              <a16:creationId xmlns:a16="http://schemas.microsoft.com/office/drawing/2014/main" id="{C6189D62-48BB-55FC-4739-772959F21A8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583483" y="96456"/>
          <a:ext cx="848940" cy="9002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197182</xdr:colOff>
      <xdr:row>0</xdr:row>
      <xdr:rowOff>174707</xdr:rowOff>
    </xdr:from>
    <xdr:to>
      <xdr:col>7</xdr:col>
      <xdr:colOff>1184766</xdr:colOff>
      <xdr:row>1</xdr:row>
      <xdr:rowOff>59461</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AA3C92D5-D696-4A5B-A90A-7C733C8E2AF6}"/>
            </a:ext>
          </a:extLst>
        </xdr:cNvPr>
        <xdr:cNvSpPr>
          <a:spLocks noChangeAspect="1"/>
        </xdr:cNvSpPr>
      </xdr:nvSpPr>
      <xdr:spPr>
        <a:xfrm>
          <a:off x="5713399" y="174707"/>
          <a:ext cx="987584" cy="530797"/>
        </a:xfrm>
        <a:prstGeom prst="roundRect">
          <a:avLst/>
        </a:prstGeom>
        <a:solidFill>
          <a:srgbClr val="FFE086"/>
        </a:solidFill>
        <a:ln>
          <a:noFill/>
        </a:ln>
        <a:scene3d>
          <a:camera prst="orthographicFront"/>
          <a:lightRig rig="threePt" dir="t"/>
        </a:scene3d>
        <a:sp3d prstMaterial="matte">
          <a:bevelT/>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AU" sz="900" b="1">
              <a:solidFill>
                <a:schemeClr val="tx2"/>
              </a:solidFill>
              <a:latin typeface="Century Gothic" panose="020B0502020202020204" pitchFamily="34" charset="0"/>
            </a:rPr>
            <a:t>BUDGET</a:t>
          </a:r>
        </a:p>
      </xdr:txBody>
    </xdr:sp>
    <xdr:clientData/>
  </xdr:twoCellAnchor>
  <xdr:twoCellAnchor>
    <xdr:from>
      <xdr:col>7</xdr:col>
      <xdr:colOff>1314450</xdr:colOff>
      <xdr:row>0</xdr:row>
      <xdr:rowOff>171450</xdr:rowOff>
    </xdr:from>
    <xdr:to>
      <xdr:col>8</xdr:col>
      <xdr:colOff>495300</xdr:colOff>
      <xdr:row>1</xdr:row>
      <xdr:rowOff>66675</xdr:rowOff>
    </xdr:to>
    <xdr:sp macro="" textlink="">
      <xdr:nvSpPr>
        <xdr:cNvPr id="6" name="Rectangle: Rounded Corners 2">
          <a:hlinkClick xmlns:r="http://schemas.openxmlformats.org/officeDocument/2006/relationships" r:id="rId2"/>
          <a:extLst>
            <a:ext uri="{FF2B5EF4-FFF2-40B4-BE49-F238E27FC236}">
              <a16:creationId xmlns:a16="http://schemas.microsoft.com/office/drawing/2014/main" id="{4356E371-40D6-40F1-AF62-71565206903C}"/>
            </a:ext>
            <a:ext uri="{147F2762-F138-4A5C-976F-8EAC2B608ADB}">
              <a16:predDERef xmlns:a16="http://schemas.microsoft.com/office/drawing/2014/main" pred="{AA3C92D5-D696-4A5B-A90A-7C733C8E2AF6}"/>
            </a:ext>
          </a:extLst>
        </xdr:cNvPr>
        <xdr:cNvSpPr>
          <a:spLocks noChangeAspect="1"/>
        </xdr:cNvSpPr>
      </xdr:nvSpPr>
      <xdr:spPr>
        <a:xfrm>
          <a:off x="6572250" y="171450"/>
          <a:ext cx="942975" cy="542925"/>
        </a:xfrm>
        <a:prstGeom prst="roundRect">
          <a:avLst/>
        </a:prstGeom>
        <a:solidFill>
          <a:srgbClr val="FFE086"/>
        </a:solidFill>
        <a:ln>
          <a:noFill/>
        </a:ln>
        <a:scene3d>
          <a:camera prst="orthographicFront"/>
          <a:lightRig rig="threePt" dir="t"/>
        </a:scene3d>
        <a:sp3d prstMaterial="matte">
          <a:bevelT/>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AU" sz="900" b="1">
              <a:solidFill>
                <a:schemeClr val="tx2"/>
              </a:solidFill>
              <a:latin typeface="Century Gothic" panose="020B0502020202020204" pitchFamily="34" charset="0"/>
            </a:rPr>
            <a:t>INCOME</a:t>
          </a:r>
          <a:endParaRPr lang="en-AU" sz="1000" b="1">
            <a:solidFill>
              <a:schemeClr val="tx2"/>
            </a:solidFill>
            <a:latin typeface="Century Gothic" panose="020B0502020202020204" pitchFamily="34" charset="0"/>
          </a:endParaRPr>
        </a:p>
      </xdr:txBody>
    </xdr:sp>
    <xdr:clientData/>
  </xdr:twoCellAnchor>
  <xdr:twoCellAnchor>
    <xdr:from>
      <xdr:col>7</xdr:col>
      <xdr:colOff>1285875</xdr:colOff>
      <xdr:row>1</xdr:row>
      <xdr:rowOff>180975</xdr:rowOff>
    </xdr:from>
    <xdr:to>
      <xdr:col>8</xdr:col>
      <xdr:colOff>495300</xdr:colOff>
      <xdr:row>3</xdr:row>
      <xdr:rowOff>38100</xdr:rowOff>
    </xdr:to>
    <xdr:sp macro="" textlink="">
      <xdr:nvSpPr>
        <xdr:cNvPr id="8" name="Rectangle: Rounded Corners 3">
          <a:hlinkClick xmlns:r="http://schemas.openxmlformats.org/officeDocument/2006/relationships" r:id="rId3"/>
          <a:extLst>
            <a:ext uri="{FF2B5EF4-FFF2-40B4-BE49-F238E27FC236}">
              <a16:creationId xmlns:a16="http://schemas.microsoft.com/office/drawing/2014/main" id="{4DA6C94F-EEB9-4E60-9916-E4DFBF69869C}"/>
            </a:ext>
            <a:ext uri="{147F2762-F138-4A5C-976F-8EAC2B608ADB}">
              <a16:predDERef xmlns:a16="http://schemas.microsoft.com/office/drawing/2014/main" pred="{4356E371-40D6-40F1-AF62-71565206903C}"/>
            </a:ext>
          </a:extLst>
        </xdr:cNvPr>
        <xdr:cNvSpPr>
          <a:spLocks noChangeAspect="1"/>
        </xdr:cNvSpPr>
      </xdr:nvSpPr>
      <xdr:spPr>
        <a:xfrm>
          <a:off x="6543675" y="828675"/>
          <a:ext cx="971550" cy="542925"/>
        </a:xfrm>
        <a:prstGeom prst="roundRect">
          <a:avLst/>
        </a:prstGeom>
        <a:solidFill>
          <a:srgbClr val="FFE086"/>
        </a:solidFill>
        <a:ln>
          <a:noFill/>
        </a:ln>
        <a:scene3d>
          <a:camera prst="orthographicFront"/>
          <a:lightRig rig="threePt" dir="t"/>
        </a:scene3d>
        <a:sp3d prstMaterial="matte">
          <a:bevelT/>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AU" sz="900" b="1">
              <a:solidFill>
                <a:schemeClr val="tx2"/>
              </a:solidFill>
              <a:latin typeface="Century Gothic" panose="020B0502020202020204" pitchFamily="34" charset="0"/>
            </a:rPr>
            <a:t>SPENDING</a:t>
          </a:r>
        </a:p>
      </xdr:txBody>
    </xdr:sp>
    <xdr:clientData/>
  </xdr:twoCellAnchor>
  <xdr:twoCellAnchor>
    <xdr:from>
      <xdr:col>7</xdr:col>
      <xdr:colOff>198573</xdr:colOff>
      <xdr:row>1</xdr:row>
      <xdr:rowOff>170925</xdr:rowOff>
    </xdr:from>
    <xdr:to>
      <xdr:col>7</xdr:col>
      <xdr:colOff>1186157</xdr:colOff>
      <xdr:row>3</xdr:row>
      <xdr:rowOff>29305</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6C04CF62-73D6-4AC5-9602-92A9E2BD37EF}"/>
            </a:ext>
          </a:extLst>
        </xdr:cNvPr>
        <xdr:cNvSpPr>
          <a:spLocks noChangeAspect="1"/>
        </xdr:cNvSpPr>
      </xdr:nvSpPr>
      <xdr:spPr>
        <a:xfrm>
          <a:off x="5714790" y="816968"/>
          <a:ext cx="987584" cy="537554"/>
        </a:xfrm>
        <a:prstGeom prst="roundRect">
          <a:avLst/>
        </a:prstGeom>
        <a:solidFill>
          <a:srgbClr val="FFE086"/>
        </a:solidFill>
        <a:ln>
          <a:noFill/>
        </a:ln>
        <a:scene3d>
          <a:camera prst="orthographicFront"/>
          <a:lightRig rig="threePt" dir="t"/>
        </a:scene3d>
        <a:sp3d prstMaterial="matte">
          <a:bevelT/>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AU" sz="900" b="1">
              <a:solidFill>
                <a:schemeClr val="tx2"/>
              </a:solidFill>
              <a:latin typeface="Century Gothic" panose="020B0502020202020204" pitchFamily="34" charset="0"/>
            </a:rPr>
            <a:t>SAVING</a:t>
          </a:r>
          <a:endParaRPr lang="en-AU" sz="1050" b="1">
            <a:solidFill>
              <a:schemeClr val="tx2"/>
            </a:solidFill>
            <a:latin typeface="Century Gothic" panose="020B0502020202020204" pitchFamily="34" charset="0"/>
          </a:endParaRPr>
        </a:p>
      </xdr:txBody>
    </xdr:sp>
    <xdr:clientData/>
  </xdr:twoCellAnchor>
  <xdr:twoCellAnchor editAs="oneCell">
    <xdr:from>
      <xdr:col>3</xdr:col>
      <xdr:colOff>46801</xdr:colOff>
      <xdr:row>0</xdr:row>
      <xdr:rowOff>190501</xdr:rowOff>
    </xdr:from>
    <xdr:to>
      <xdr:col>3</xdr:col>
      <xdr:colOff>1332462</xdr:colOff>
      <xdr:row>3</xdr:row>
      <xdr:rowOff>57980</xdr:rowOff>
    </xdr:to>
    <xdr:pic>
      <xdr:nvPicPr>
        <xdr:cNvPr id="7" name="Picture 6">
          <a:extLst>
            <a:ext uri="{FF2B5EF4-FFF2-40B4-BE49-F238E27FC236}">
              <a16:creationId xmlns:a16="http://schemas.microsoft.com/office/drawing/2014/main" id="{5E242491-E95C-C1B8-9E14-73D9C5F2953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44736" y="190501"/>
          <a:ext cx="1285661" cy="11926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89589</xdr:colOff>
      <xdr:row>0</xdr:row>
      <xdr:rowOff>121649</xdr:rowOff>
    </xdr:from>
    <xdr:to>
      <xdr:col>6</xdr:col>
      <xdr:colOff>238300</xdr:colOff>
      <xdr:row>1</xdr:row>
      <xdr:rowOff>14554</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516C37D6-52D7-493D-B4E5-9F46127163DF}"/>
            </a:ext>
          </a:extLst>
        </xdr:cNvPr>
        <xdr:cNvSpPr>
          <a:spLocks noChangeAspect="1"/>
        </xdr:cNvSpPr>
      </xdr:nvSpPr>
      <xdr:spPr>
        <a:xfrm>
          <a:off x="5556111" y="121649"/>
          <a:ext cx="985254" cy="538948"/>
        </a:xfrm>
        <a:prstGeom prst="roundRect">
          <a:avLst/>
        </a:prstGeom>
        <a:solidFill>
          <a:srgbClr val="FFE086"/>
        </a:solidFill>
        <a:ln>
          <a:noFill/>
        </a:ln>
        <a:scene3d>
          <a:camera prst="orthographicFront"/>
          <a:lightRig rig="threePt" dir="t"/>
        </a:scene3d>
        <a:sp3d prstMaterial="matte">
          <a:bevelT/>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AU" sz="900" b="1">
              <a:solidFill>
                <a:sysClr val="windowText" lastClr="000000"/>
              </a:solidFill>
              <a:latin typeface="Century Gothic" panose="020B0502020202020204" pitchFamily="34" charset="0"/>
            </a:rPr>
            <a:t>BUDGET</a:t>
          </a:r>
          <a:endParaRPr lang="en-AU" sz="1100" b="1">
            <a:solidFill>
              <a:sysClr val="windowText" lastClr="000000"/>
            </a:solidFill>
            <a:latin typeface="Century Gothic" panose="020B0502020202020204" pitchFamily="34" charset="0"/>
          </a:endParaRPr>
        </a:p>
      </xdr:txBody>
    </xdr:sp>
    <xdr:clientData/>
  </xdr:twoCellAnchor>
  <xdr:twoCellAnchor>
    <xdr:from>
      <xdr:col>7</xdr:col>
      <xdr:colOff>73121</xdr:colOff>
      <xdr:row>0</xdr:row>
      <xdr:rowOff>112013</xdr:rowOff>
    </xdr:from>
    <xdr:to>
      <xdr:col>7</xdr:col>
      <xdr:colOff>1066296</xdr:colOff>
      <xdr:row>0</xdr:row>
      <xdr:rowOff>635086</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64E22C6D-EAB6-4AD1-838E-BC7D5DDEFBBE}"/>
            </a:ext>
          </a:extLst>
        </xdr:cNvPr>
        <xdr:cNvSpPr>
          <a:spLocks noChangeAspect="1"/>
        </xdr:cNvSpPr>
      </xdr:nvSpPr>
      <xdr:spPr>
        <a:xfrm>
          <a:off x="6616382" y="112013"/>
          <a:ext cx="993175" cy="523073"/>
        </a:xfrm>
        <a:prstGeom prst="roundRect">
          <a:avLst/>
        </a:prstGeom>
        <a:solidFill>
          <a:srgbClr val="FFE086"/>
        </a:solidFill>
        <a:ln>
          <a:noFill/>
        </a:ln>
        <a:scene3d>
          <a:camera prst="orthographicFront"/>
          <a:lightRig rig="threePt" dir="t"/>
        </a:scene3d>
        <a:sp3d prstMaterial="matte">
          <a:bevelT/>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AU" sz="900" b="1">
              <a:solidFill>
                <a:sysClr val="windowText" lastClr="000000"/>
              </a:solidFill>
              <a:latin typeface="Century Gothic" panose="020B0502020202020204" pitchFamily="34" charset="0"/>
            </a:rPr>
            <a:t>SUMMARY</a:t>
          </a:r>
          <a:endParaRPr lang="en-AU" sz="1100" b="1">
            <a:solidFill>
              <a:sysClr val="windowText" lastClr="000000"/>
            </a:solidFill>
            <a:latin typeface="Century Gothic" panose="020B0502020202020204" pitchFamily="34" charset="0"/>
          </a:endParaRPr>
        </a:p>
      </xdr:txBody>
    </xdr:sp>
    <xdr:clientData/>
  </xdr:twoCellAnchor>
  <xdr:twoCellAnchor>
    <xdr:from>
      <xdr:col>7</xdr:col>
      <xdr:colOff>83042</xdr:colOff>
      <xdr:row>1</xdr:row>
      <xdr:rowOff>110112</xdr:rowOff>
    </xdr:from>
    <xdr:to>
      <xdr:col>7</xdr:col>
      <xdr:colOff>1076217</xdr:colOff>
      <xdr:row>2</xdr:row>
      <xdr:rowOff>297447</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0C20F5D2-779B-4558-9A61-B0E1BB6D17CE}"/>
            </a:ext>
          </a:extLst>
        </xdr:cNvPr>
        <xdr:cNvSpPr>
          <a:spLocks noChangeAspect="1"/>
        </xdr:cNvSpPr>
      </xdr:nvSpPr>
      <xdr:spPr>
        <a:xfrm>
          <a:off x="6626303" y="756155"/>
          <a:ext cx="993175" cy="526922"/>
        </a:xfrm>
        <a:prstGeom prst="roundRect">
          <a:avLst/>
        </a:prstGeom>
        <a:solidFill>
          <a:srgbClr val="FFE086"/>
        </a:solidFill>
        <a:ln>
          <a:noFill/>
        </a:ln>
        <a:scene3d>
          <a:camera prst="orthographicFront"/>
          <a:lightRig rig="threePt" dir="t"/>
        </a:scene3d>
        <a:sp3d prstMaterial="matte">
          <a:bevelT/>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AU" sz="900" b="1">
              <a:solidFill>
                <a:sysClr val="windowText" lastClr="000000"/>
              </a:solidFill>
              <a:latin typeface="Century Gothic" panose="020B0502020202020204" pitchFamily="34" charset="0"/>
            </a:rPr>
            <a:t>SPENDING</a:t>
          </a:r>
          <a:endParaRPr lang="en-AU" sz="1100" b="1">
            <a:solidFill>
              <a:sysClr val="windowText" lastClr="000000"/>
            </a:solidFill>
            <a:latin typeface="Century Gothic" panose="020B0502020202020204" pitchFamily="34" charset="0"/>
          </a:endParaRPr>
        </a:p>
      </xdr:txBody>
    </xdr:sp>
    <xdr:clientData/>
  </xdr:twoCellAnchor>
  <xdr:twoCellAnchor>
    <xdr:from>
      <xdr:col>5</xdr:col>
      <xdr:colOff>80499</xdr:colOff>
      <xdr:row>1</xdr:row>
      <xdr:rowOff>107600</xdr:rowOff>
    </xdr:from>
    <xdr:to>
      <xdr:col>6</xdr:col>
      <xdr:colOff>226775</xdr:colOff>
      <xdr:row>2</xdr:row>
      <xdr:rowOff>301285</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5A69BBD5-36E0-4A8D-A7BF-31305EE440D6}"/>
            </a:ext>
          </a:extLst>
        </xdr:cNvPr>
        <xdr:cNvSpPr>
          <a:spLocks noChangeAspect="1"/>
        </xdr:cNvSpPr>
      </xdr:nvSpPr>
      <xdr:spPr>
        <a:xfrm>
          <a:off x="5547021" y="753643"/>
          <a:ext cx="982819" cy="533272"/>
        </a:xfrm>
        <a:prstGeom prst="roundRect">
          <a:avLst/>
        </a:prstGeom>
        <a:solidFill>
          <a:srgbClr val="FFE086"/>
        </a:solidFill>
        <a:ln>
          <a:noFill/>
        </a:ln>
        <a:scene3d>
          <a:camera prst="orthographicFront"/>
          <a:lightRig rig="threePt" dir="t"/>
        </a:scene3d>
        <a:sp3d prstMaterial="matte">
          <a:bevelT/>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AU" sz="900" b="1">
              <a:solidFill>
                <a:sysClr val="windowText" lastClr="000000"/>
              </a:solidFill>
              <a:latin typeface="Century Gothic" panose="020B0502020202020204" pitchFamily="34" charset="0"/>
            </a:rPr>
            <a:t>SAVING</a:t>
          </a:r>
          <a:endParaRPr lang="en-AU" sz="1100" b="1">
            <a:solidFill>
              <a:sysClr val="windowText" lastClr="000000"/>
            </a:solidFill>
            <a:latin typeface="Century Gothic" panose="020B0502020202020204" pitchFamily="34" charset="0"/>
          </a:endParaRPr>
        </a:p>
      </xdr:txBody>
    </xdr:sp>
    <xdr:clientData/>
  </xdr:twoCellAnchor>
  <xdr:twoCellAnchor editAs="oneCell">
    <xdr:from>
      <xdr:col>3</xdr:col>
      <xdr:colOff>26186</xdr:colOff>
      <xdr:row>0</xdr:row>
      <xdr:rowOff>293654</xdr:rowOff>
    </xdr:from>
    <xdr:to>
      <xdr:col>3</xdr:col>
      <xdr:colOff>1131720</xdr:colOff>
      <xdr:row>3</xdr:row>
      <xdr:rowOff>107431</xdr:rowOff>
    </xdr:to>
    <xdr:pic>
      <xdr:nvPicPr>
        <xdr:cNvPr id="10" name="Picture 9">
          <a:extLst>
            <a:ext uri="{FF2B5EF4-FFF2-40B4-BE49-F238E27FC236}">
              <a16:creationId xmlns:a16="http://schemas.microsoft.com/office/drawing/2014/main" id="{75C2A389-F683-99AC-F8B6-5AB63B067F1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74425" y="293654"/>
          <a:ext cx="1108709" cy="11358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1350878</xdr:colOff>
      <xdr:row>0</xdr:row>
      <xdr:rowOff>164366</xdr:rowOff>
    </xdr:from>
    <xdr:to>
      <xdr:col>5</xdr:col>
      <xdr:colOff>2335802</xdr:colOff>
      <xdr:row>1</xdr:row>
      <xdr:rowOff>59597</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CFF3804F-26D9-49CB-8EAA-819EA4F0AFE8}"/>
            </a:ext>
          </a:extLst>
        </xdr:cNvPr>
        <xdr:cNvSpPr>
          <a:spLocks noChangeAspect="1"/>
        </xdr:cNvSpPr>
      </xdr:nvSpPr>
      <xdr:spPr>
        <a:xfrm>
          <a:off x="6684878" y="164366"/>
          <a:ext cx="984924" cy="541274"/>
        </a:xfrm>
        <a:prstGeom prst="roundRect">
          <a:avLst/>
        </a:prstGeom>
        <a:solidFill>
          <a:srgbClr val="FFE086"/>
        </a:solidFill>
        <a:ln>
          <a:noFill/>
        </a:ln>
        <a:scene3d>
          <a:camera prst="orthographicFront"/>
          <a:lightRig rig="threePt" dir="t"/>
        </a:scene3d>
        <a:sp3d prstMaterial="matte">
          <a:bevelT/>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AU" sz="900" b="1">
              <a:solidFill>
                <a:sysClr val="windowText" lastClr="000000"/>
              </a:solidFill>
              <a:latin typeface="Century Gothic" panose="020B0502020202020204" pitchFamily="34" charset="0"/>
            </a:rPr>
            <a:t>BUDGET</a:t>
          </a:r>
          <a:endParaRPr lang="en-AU" sz="1100" b="1">
            <a:solidFill>
              <a:sysClr val="windowText" lastClr="000000"/>
            </a:solidFill>
            <a:latin typeface="Century Gothic" panose="020B0502020202020204" pitchFamily="34" charset="0"/>
          </a:endParaRPr>
        </a:p>
      </xdr:txBody>
    </xdr:sp>
    <xdr:clientData/>
  </xdr:twoCellAnchor>
  <xdr:twoCellAnchor>
    <xdr:from>
      <xdr:col>5</xdr:col>
      <xdr:colOff>2465032</xdr:colOff>
      <xdr:row>0</xdr:row>
      <xdr:rowOff>164460</xdr:rowOff>
    </xdr:from>
    <xdr:to>
      <xdr:col>6</xdr:col>
      <xdr:colOff>778565</xdr:colOff>
      <xdr:row>1</xdr:row>
      <xdr:rowOff>66261</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FB3FD41B-0A86-41F8-AE42-9C92E5624378}"/>
            </a:ext>
          </a:extLst>
        </xdr:cNvPr>
        <xdr:cNvSpPr>
          <a:spLocks noChangeAspect="1"/>
        </xdr:cNvSpPr>
      </xdr:nvSpPr>
      <xdr:spPr>
        <a:xfrm>
          <a:off x="7807315" y="164460"/>
          <a:ext cx="930837" cy="547844"/>
        </a:xfrm>
        <a:prstGeom prst="roundRect">
          <a:avLst/>
        </a:prstGeom>
        <a:solidFill>
          <a:srgbClr val="FFE086"/>
        </a:solidFill>
        <a:ln>
          <a:noFill/>
        </a:ln>
        <a:scene3d>
          <a:camera prst="orthographicFront"/>
          <a:lightRig rig="threePt" dir="t"/>
        </a:scene3d>
        <a:sp3d prstMaterial="matte">
          <a:bevelT/>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AU" sz="900" b="1">
              <a:solidFill>
                <a:sysClr val="windowText" lastClr="000000"/>
              </a:solidFill>
              <a:latin typeface="Century Gothic" panose="020B0502020202020204" pitchFamily="34" charset="0"/>
            </a:rPr>
            <a:t>SUMMARY</a:t>
          </a:r>
          <a:endParaRPr lang="en-AU" sz="1100" b="1">
            <a:solidFill>
              <a:sysClr val="windowText" lastClr="000000"/>
            </a:solidFill>
            <a:latin typeface="Century Gothic" panose="020B0502020202020204" pitchFamily="34" charset="0"/>
          </a:endParaRPr>
        </a:p>
      </xdr:txBody>
    </xdr:sp>
    <xdr:clientData/>
  </xdr:twoCellAnchor>
  <xdr:twoCellAnchor>
    <xdr:from>
      <xdr:col>5</xdr:col>
      <xdr:colOff>1347506</xdr:colOff>
      <xdr:row>1</xdr:row>
      <xdr:rowOff>160981</xdr:rowOff>
    </xdr:from>
    <xdr:to>
      <xdr:col>5</xdr:col>
      <xdr:colOff>2338780</xdr:colOff>
      <xdr:row>3</xdr:row>
      <xdr:rowOff>26904</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8492631C-212D-498B-B019-5F9DC01C4EE3}"/>
            </a:ext>
          </a:extLst>
        </xdr:cNvPr>
        <xdr:cNvSpPr>
          <a:spLocks noChangeAspect="1"/>
        </xdr:cNvSpPr>
      </xdr:nvSpPr>
      <xdr:spPr>
        <a:xfrm>
          <a:off x="6681506" y="807024"/>
          <a:ext cx="991274" cy="545097"/>
        </a:xfrm>
        <a:prstGeom prst="roundRect">
          <a:avLst/>
        </a:prstGeom>
        <a:solidFill>
          <a:srgbClr val="FFE086"/>
        </a:solidFill>
        <a:ln>
          <a:noFill/>
        </a:ln>
        <a:scene3d>
          <a:camera prst="orthographicFront"/>
          <a:lightRig rig="threePt" dir="t"/>
        </a:scene3d>
        <a:sp3d prstMaterial="matte">
          <a:bevelT/>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AU" sz="900" b="1">
              <a:solidFill>
                <a:sysClr val="windowText" lastClr="000000"/>
              </a:solidFill>
              <a:latin typeface="Century Gothic" panose="020B0502020202020204" pitchFamily="34" charset="0"/>
            </a:rPr>
            <a:t>INCOME</a:t>
          </a:r>
          <a:endParaRPr lang="en-AU" sz="1100" b="1">
            <a:solidFill>
              <a:sysClr val="windowText" lastClr="000000"/>
            </a:solidFill>
            <a:latin typeface="Century Gothic" panose="020B0502020202020204" pitchFamily="34" charset="0"/>
          </a:endParaRPr>
        </a:p>
      </xdr:txBody>
    </xdr:sp>
    <xdr:clientData/>
  </xdr:twoCellAnchor>
  <xdr:twoCellAnchor>
    <xdr:from>
      <xdr:col>5</xdr:col>
      <xdr:colOff>2447203</xdr:colOff>
      <xdr:row>1</xdr:row>
      <xdr:rowOff>170134</xdr:rowOff>
    </xdr:from>
    <xdr:to>
      <xdr:col>6</xdr:col>
      <xdr:colOff>786848</xdr:colOff>
      <xdr:row>3</xdr:row>
      <xdr:rowOff>29707</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71ED30F2-5885-4AC8-AF49-225B95BC88AD}"/>
            </a:ext>
          </a:extLst>
        </xdr:cNvPr>
        <xdr:cNvSpPr>
          <a:spLocks noChangeAspect="1"/>
        </xdr:cNvSpPr>
      </xdr:nvSpPr>
      <xdr:spPr>
        <a:xfrm>
          <a:off x="7789486" y="816177"/>
          <a:ext cx="956949" cy="538747"/>
        </a:xfrm>
        <a:prstGeom prst="roundRect">
          <a:avLst/>
        </a:prstGeom>
        <a:solidFill>
          <a:srgbClr val="FFE086"/>
        </a:solidFill>
        <a:ln>
          <a:noFill/>
        </a:ln>
        <a:scene3d>
          <a:camera prst="orthographicFront"/>
          <a:lightRig rig="threePt" dir="t"/>
        </a:scene3d>
        <a:sp3d prstMaterial="matte">
          <a:bevelT/>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AU" sz="900" b="1">
              <a:solidFill>
                <a:sysClr val="windowText" lastClr="000000"/>
              </a:solidFill>
              <a:latin typeface="Century Gothic" panose="020B0502020202020204" pitchFamily="34" charset="0"/>
            </a:rPr>
            <a:t>SAVING</a:t>
          </a:r>
          <a:endParaRPr lang="en-AU" sz="1100" b="1">
            <a:solidFill>
              <a:sysClr val="windowText" lastClr="000000"/>
            </a:solidFill>
            <a:latin typeface="Century Gothic" panose="020B0502020202020204" pitchFamily="34" charset="0"/>
          </a:endParaRPr>
        </a:p>
      </xdr:txBody>
    </xdr:sp>
    <xdr:clientData/>
  </xdr:twoCellAnchor>
  <xdr:twoCellAnchor editAs="oneCell">
    <xdr:from>
      <xdr:col>1</xdr:col>
      <xdr:colOff>1617480</xdr:colOff>
      <xdr:row>0</xdr:row>
      <xdr:rowOff>469212</xdr:rowOff>
    </xdr:from>
    <xdr:to>
      <xdr:col>2</xdr:col>
      <xdr:colOff>913926</xdr:colOff>
      <xdr:row>3</xdr:row>
      <xdr:rowOff>104752</xdr:rowOff>
    </xdr:to>
    <xdr:pic>
      <xdr:nvPicPr>
        <xdr:cNvPr id="7" name="Picture 6">
          <a:extLst>
            <a:ext uri="{FF2B5EF4-FFF2-40B4-BE49-F238E27FC236}">
              <a16:creationId xmlns:a16="http://schemas.microsoft.com/office/drawing/2014/main" id="{10B48119-E6D5-2C17-7FC8-CFC488A72C8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17480" y="469212"/>
          <a:ext cx="944685" cy="9607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598510</xdr:colOff>
      <xdr:row>0</xdr:row>
      <xdr:rowOff>200860</xdr:rowOff>
    </xdr:from>
    <xdr:to>
      <xdr:col>8</xdr:col>
      <xdr:colOff>1595196</xdr:colOff>
      <xdr:row>1</xdr:row>
      <xdr:rowOff>90372</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CEC038F4-E7F9-4F59-B6B9-91558B19402A}"/>
            </a:ext>
          </a:extLst>
        </xdr:cNvPr>
        <xdr:cNvSpPr>
          <a:spLocks noChangeAspect="1"/>
        </xdr:cNvSpPr>
      </xdr:nvSpPr>
      <xdr:spPr>
        <a:xfrm>
          <a:off x="8094271" y="200860"/>
          <a:ext cx="996686" cy="535555"/>
        </a:xfrm>
        <a:prstGeom prst="roundRect">
          <a:avLst/>
        </a:prstGeom>
        <a:solidFill>
          <a:srgbClr val="FFE086"/>
        </a:solidFill>
        <a:ln>
          <a:noFill/>
        </a:ln>
        <a:scene3d>
          <a:camera prst="orthographicFront"/>
          <a:lightRig rig="threePt" dir="t"/>
        </a:scene3d>
        <a:sp3d prstMaterial="matte">
          <a:bevelT/>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AU" sz="900" b="1">
              <a:solidFill>
                <a:sysClr val="windowText" lastClr="000000"/>
              </a:solidFill>
              <a:latin typeface="Century Gothic" panose="020B0502020202020204" pitchFamily="34" charset="0"/>
            </a:rPr>
            <a:t>BUDGET</a:t>
          </a:r>
          <a:endParaRPr lang="en-AU" sz="1100" b="1">
            <a:solidFill>
              <a:sysClr val="windowText" lastClr="000000"/>
            </a:solidFill>
            <a:latin typeface="Century Gothic" panose="020B0502020202020204" pitchFamily="34" charset="0"/>
          </a:endParaRPr>
        </a:p>
      </xdr:txBody>
    </xdr:sp>
    <xdr:clientData/>
  </xdr:twoCellAnchor>
  <xdr:twoCellAnchor>
    <xdr:from>
      <xdr:col>8</xdr:col>
      <xdr:colOff>1682751</xdr:colOff>
      <xdr:row>0</xdr:row>
      <xdr:rowOff>196850</xdr:rowOff>
    </xdr:from>
    <xdr:to>
      <xdr:col>9</xdr:col>
      <xdr:colOff>819979</xdr:colOff>
      <xdr:row>1</xdr:row>
      <xdr:rowOff>95250</xdr:rowOff>
    </xdr:to>
    <xdr:sp macro="" textlink="">
      <xdr:nvSpPr>
        <xdr:cNvPr id="6" name="Rectangle: Rounded Corners 2">
          <a:hlinkClick xmlns:r="http://schemas.openxmlformats.org/officeDocument/2006/relationships" r:id="rId2"/>
          <a:extLst>
            <a:ext uri="{FF2B5EF4-FFF2-40B4-BE49-F238E27FC236}">
              <a16:creationId xmlns:a16="http://schemas.microsoft.com/office/drawing/2014/main" id="{E5A8EF87-68D8-4315-A786-6DD6837157B3}"/>
            </a:ext>
            <a:ext uri="{147F2762-F138-4A5C-976F-8EAC2B608ADB}">
              <a16:predDERef xmlns:a16="http://schemas.microsoft.com/office/drawing/2014/main" pred="{CEC038F4-E7F9-4F59-B6B9-91558B19402A}"/>
            </a:ext>
          </a:extLst>
        </xdr:cNvPr>
        <xdr:cNvSpPr>
          <a:spLocks noChangeAspect="1"/>
        </xdr:cNvSpPr>
      </xdr:nvSpPr>
      <xdr:spPr>
        <a:xfrm>
          <a:off x="9178512" y="196850"/>
          <a:ext cx="984250" cy="544443"/>
        </a:xfrm>
        <a:prstGeom prst="roundRect">
          <a:avLst/>
        </a:prstGeom>
        <a:solidFill>
          <a:srgbClr val="FFE086"/>
        </a:solidFill>
        <a:ln>
          <a:noFill/>
        </a:ln>
        <a:scene3d>
          <a:camera prst="orthographicFront"/>
          <a:lightRig rig="threePt" dir="t"/>
        </a:scene3d>
        <a:sp3d prstMaterial="matte">
          <a:bevelT/>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AU" sz="900" b="1">
              <a:solidFill>
                <a:sysClr val="windowText" lastClr="000000"/>
              </a:solidFill>
              <a:latin typeface="Century Gothic" panose="020B0502020202020204" pitchFamily="34" charset="0"/>
            </a:rPr>
            <a:t>SUMMARY</a:t>
          </a:r>
          <a:endParaRPr lang="en-AU" sz="1100" b="1">
            <a:solidFill>
              <a:sysClr val="windowText" lastClr="000000"/>
            </a:solidFill>
            <a:latin typeface="Century Gothic" panose="020B0502020202020204" pitchFamily="34" charset="0"/>
          </a:endParaRPr>
        </a:p>
      </xdr:txBody>
    </xdr:sp>
    <xdr:clientData/>
  </xdr:twoCellAnchor>
  <xdr:twoCellAnchor>
    <xdr:from>
      <xdr:col>8</xdr:col>
      <xdr:colOff>613800</xdr:colOff>
      <xdr:row>1</xdr:row>
      <xdr:rowOff>181789</xdr:rowOff>
    </xdr:from>
    <xdr:to>
      <xdr:col>8</xdr:col>
      <xdr:colOff>1597786</xdr:colOff>
      <xdr:row>3</xdr:row>
      <xdr:rowOff>43501</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3134CE75-1883-48D1-A34E-6110C9F00072}"/>
            </a:ext>
          </a:extLst>
        </xdr:cNvPr>
        <xdr:cNvSpPr>
          <a:spLocks noChangeAspect="1"/>
        </xdr:cNvSpPr>
      </xdr:nvSpPr>
      <xdr:spPr>
        <a:xfrm>
          <a:off x="8109561" y="827832"/>
          <a:ext cx="983986" cy="540886"/>
        </a:xfrm>
        <a:prstGeom prst="roundRect">
          <a:avLst/>
        </a:prstGeom>
        <a:solidFill>
          <a:srgbClr val="FFE086"/>
        </a:solidFill>
        <a:ln>
          <a:noFill/>
        </a:ln>
        <a:scene3d>
          <a:camera prst="orthographicFront"/>
          <a:lightRig rig="threePt" dir="t"/>
        </a:scene3d>
        <a:sp3d prstMaterial="matte">
          <a:bevelT/>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AU" sz="900" b="1">
              <a:solidFill>
                <a:sysClr val="windowText" lastClr="000000"/>
              </a:solidFill>
              <a:latin typeface="Century Gothic" panose="020B0502020202020204" pitchFamily="34" charset="0"/>
            </a:rPr>
            <a:t>INCOME</a:t>
          </a:r>
        </a:p>
      </xdr:txBody>
    </xdr:sp>
    <xdr:clientData/>
  </xdr:twoCellAnchor>
  <xdr:twoCellAnchor>
    <xdr:from>
      <xdr:col>8</xdr:col>
      <xdr:colOff>1695451</xdr:colOff>
      <xdr:row>1</xdr:row>
      <xdr:rowOff>177800</xdr:rowOff>
    </xdr:from>
    <xdr:to>
      <xdr:col>9</xdr:col>
      <xdr:colOff>828261</xdr:colOff>
      <xdr:row>3</xdr:row>
      <xdr:rowOff>44450</xdr:rowOff>
    </xdr:to>
    <xdr:sp macro="" textlink="">
      <xdr:nvSpPr>
        <xdr:cNvPr id="8" name="Rectangle: Rounded Corners 4">
          <a:hlinkClick xmlns:r="http://schemas.openxmlformats.org/officeDocument/2006/relationships" r:id="rId4"/>
          <a:extLst>
            <a:ext uri="{FF2B5EF4-FFF2-40B4-BE49-F238E27FC236}">
              <a16:creationId xmlns:a16="http://schemas.microsoft.com/office/drawing/2014/main" id="{2BFB8924-8746-48D0-A031-92D57E69B3FA}"/>
            </a:ext>
            <a:ext uri="{147F2762-F138-4A5C-976F-8EAC2B608ADB}">
              <a16:predDERef xmlns:a16="http://schemas.microsoft.com/office/drawing/2014/main" pred="{3134CE75-1883-48D1-A34E-6110C9F00072}"/>
            </a:ext>
          </a:extLst>
        </xdr:cNvPr>
        <xdr:cNvSpPr>
          <a:spLocks noChangeAspect="1"/>
        </xdr:cNvSpPr>
      </xdr:nvSpPr>
      <xdr:spPr>
        <a:xfrm>
          <a:off x="9191212" y="823843"/>
          <a:ext cx="979832" cy="545824"/>
        </a:xfrm>
        <a:prstGeom prst="roundRect">
          <a:avLst/>
        </a:prstGeom>
        <a:solidFill>
          <a:srgbClr val="FFE086"/>
        </a:solidFill>
        <a:ln>
          <a:noFill/>
        </a:ln>
        <a:scene3d>
          <a:camera prst="orthographicFront"/>
          <a:lightRig rig="threePt" dir="t"/>
        </a:scene3d>
        <a:sp3d prstMaterial="matte">
          <a:bevelT/>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AU" sz="900" b="1">
              <a:solidFill>
                <a:sysClr val="windowText" lastClr="000000"/>
              </a:solidFill>
              <a:latin typeface="Century Gothic" panose="020B0502020202020204" pitchFamily="34" charset="0"/>
            </a:rPr>
            <a:t>SPENDING</a:t>
          </a:r>
          <a:endParaRPr lang="en-AU" sz="1100" b="1">
            <a:solidFill>
              <a:sysClr val="windowText" lastClr="000000"/>
            </a:solidFill>
            <a:latin typeface="Century Gothic" panose="020B0502020202020204" pitchFamily="34" charset="0"/>
          </a:endParaRPr>
        </a:p>
      </xdr:txBody>
    </xdr:sp>
    <xdr:clientData/>
  </xdr:twoCellAnchor>
  <xdr:twoCellAnchor editAs="oneCell">
    <xdr:from>
      <xdr:col>2</xdr:col>
      <xdr:colOff>9786</xdr:colOff>
      <xdr:row>0</xdr:row>
      <xdr:rowOff>134340</xdr:rowOff>
    </xdr:from>
    <xdr:to>
      <xdr:col>2</xdr:col>
      <xdr:colOff>1323929</xdr:colOff>
      <xdr:row>3</xdr:row>
      <xdr:rowOff>88675</xdr:rowOff>
    </xdr:to>
    <xdr:pic>
      <xdr:nvPicPr>
        <xdr:cNvPr id="7" name="Picture 6">
          <a:extLst>
            <a:ext uri="{FF2B5EF4-FFF2-40B4-BE49-F238E27FC236}">
              <a16:creationId xmlns:a16="http://schemas.microsoft.com/office/drawing/2014/main" id="{505BF60C-49D0-E695-2691-ED0634B19A7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58025" y="134340"/>
          <a:ext cx="1310968" cy="128272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AE9F3FF-8929-420B-B150-62D78E722E0A}" name="Frequency_table" displayName="Frequency_table" ref="A1:B6" totalsRowShown="0">
  <autoFilter ref="A1:B6" xr:uid="{1AE9F3FF-8929-420B-B150-62D78E722E0A}"/>
  <tableColumns count="2">
    <tableColumn id="1" xr3:uid="{2F757616-5A9D-4193-964C-1892E2A16D95}" name="Frequency"/>
    <tableColumn id="2" xr3:uid="{DC50C634-C620-422B-B0A6-6919172208FA}" name="Period"/>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8E82112-03DF-4083-A568-3121A31A23B2}" name="Accounts_table" displayName="Accounts_table" ref="D1:D5" totalsRowShown="0">
  <autoFilter ref="D1:D5" xr:uid="{18E82112-03DF-4083-A568-3121A31A23B2}"/>
  <tableColumns count="1">
    <tableColumn id="1" xr3:uid="{50A4AD99-DE99-402C-A384-EF774000FC36}" name="Account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35EE72A-6C22-471B-BB41-F2496A314EF6}" name="Savings" displayName="Savings" ref="H1:I3" totalsRowShown="0">
  <autoFilter ref="H1:I3" xr:uid="{235EE72A-6C22-471B-BB41-F2496A314EF6}"/>
  <tableColumns count="2">
    <tableColumn id="1" xr3:uid="{62E08951-C2B6-47B4-AE1A-518F23D3941F}" name="Savings timing"/>
    <tableColumn id="2" xr3:uid="{A9C5AB7D-F151-4AD1-AA94-900B92782BB7}" name="Period"/>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Hope Economy">
      <a:dk1>
        <a:srgbClr val="FFC20E"/>
      </a:dk1>
      <a:lt1>
        <a:srgbClr val="FFEE7C"/>
      </a:lt1>
      <a:dk2>
        <a:srgbClr val="28211F"/>
      </a:dk2>
      <a:lt2>
        <a:srgbClr val="FDF3E7"/>
      </a:lt2>
      <a:accent1>
        <a:srgbClr val="E04E27"/>
      </a:accent1>
      <a:accent2>
        <a:srgbClr val="E0EAEC"/>
      </a:accent2>
      <a:accent3>
        <a:srgbClr val="00548D"/>
      </a:accent3>
      <a:accent4>
        <a:srgbClr val="3C889D"/>
      </a:accent4>
      <a:accent5>
        <a:srgbClr val="928C34"/>
      </a:accent5>
      <a:accent6>
        <a:srgbClr val="FFFFFF"/>
      </a:accent6>
      <a:hlink>
        <a:srgbClr val="00BCE3"/>
      </a:hlink>
      <a:folHlink>
        <a:srgbClr val="0068B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E23DA-79A1-4ADF-A302-911D525B3C1E}">
  <sheetPr codeName="Sheet1" filterMode="1"/>
  <dimension ref="A1:O125"/>
  <sheetViews>
    <sheetView showGridLines="0" zoomScale="87" zoomScaleNormal="80" workbookViewId="0">
      <pane ySplit="5" topLeftCell="A95" activePane="bottomLeft" state="frozen"/>
      <selection pane="bottomLeft" activeCell="E37" sqref="E37"/>
      <selection activeCell="B8" sqref="B8"/>
    </sheetView>
  </sheetViews>
  <sheetFormatPr defaultRowHeight="14.45"/>
  <cols>
    <col min="1" max="3" width="8.5703125" style="1" customWidth="1"/>
    <col min="4" max="4" width="12.5703125" customWidth="1"/>
    <col min="5" max="5" width="26.42578125" customWidth="1"/>
    <col min="6" max="6" width="12" style="4" customWidth="1"/>
    <col min="7" max="7" width="3.42578125" customWidth="1"/>
    <col min="8" max="8" width="26.42578125" customWidth="1"/>
    <col min="9" max="9" width="12" customWidth="1"/>
    <col min="10" max="10" width="3.42578125" customWidth="1"/>
    <col min="11" max="11" width="26.42578125" customWidth="1"/>
    <col min="12" max="12" width="12" customWidth="1"/>
    <col min="13" max="13" width="3.42578125" customWidth="1"/>
    <col min="14" max="14" width="26.42578125" customWidth="1"/>
    <col min="15" max="15" width="12" customWidth="1"/>
  </cols>
  <sheetData>
    <row r="1" spans="2:15" ht="21.6" customHeight="1">
      <c r="B1" s="63" t="s">
        <v>0</v>
      </c>
    </row>
    <row r="2" spans="2:15" ht="21.6" customHeight="1">
      <c r="B2" s="62" t="s">
        <v>1</v>
      </c>
    </row>
    <row r="3" spans="2:15" ht="21.6" customHeight="1">
      <c r="B3" s="62" t="s">
        <v>1</v>
      </c>
      <c r="E3" s="46" t="s">
        <v>2</v>
      </c>
      <c r="F3" s="31"/>
      <c r="G3" s="31"/>
      <c r="H3" s="31"/>
      <c r="I3" s="31"/>
      <c r="J3" s="2"/>
      <c r="K3" s="2"/>
      <c r="L3" s="2"/>
      <c r="M3" s="2"/>
      <c r="N3" s="2"/>
      <c r="O3" s="2"/>
    </row>
    <row r="4" spans="2:15" ht="21.6" customHeight="1">
      <c r="B4" s="62" t="s">
        <v>1</v>
      </c>
    </row>
    <row r="5" spans="2:15" ht="21.6" customHeight="1">
      <c r="B5" s="62" t="s">
        <v>1</v>
      </c>
    </row>
    <row r="6" spans="2:15">
      <c r="B6" s="62"/>
    </row>
    <row r="7" spans="2:15">
      <c r="B7" s="62" t="s">
        <v>1</v>
      </c>
      <c r="E7" s="26" t="s">
        <v>3</v>
      </c>
      <c r="F7" s="47" t="str">
        <f>UPPER(BUDGET!$P$7)</f>
        <v>WEEKLY</v>
      </c>
    </row>
    <row r="8" spans="2:15" ht="6.75" customHeight="1">
      <c r="B8" s="62" t="s">
        <v>1</v>
      </c>
    </row>
    <row r="9" spans="2:15" ht="19.5" customHeight="1">
      <c r="B9" s="62" t="s">
        <v>1</v>
      </c>
      <c r="E9" s="27" t="s">
        <v>4</v>
      </c>
      <c r="F9" s="28">
        <f>F19</f>
        <v>2269.2307692307691</v>
      </c>
    </row>
    <row r="10" spans="2:15" ht="6.75" customHeight="1">
      <c r="B10" s="62" t="s">
        <v>1</v>
      </c>
    </row>
    <row r="11" spans="2:15" ht="19.5" customHeight="1">
      <c r="B11" s="62" t="s">
        <v>1</v>
      </c>
      <c r="E11" s="29" t="s">
        <v>5</v>
      </c>
      <c r="F11" s="30">
        <f>F70</f>
        <v>330</v>
      </c>
    </row>
    <row r="12" spans="2:15" ht="19.5" customHeight="1">
      <c r="B12" s="62" t="s">
        <v>1</v>
      </c>
      <c r="E12" s="29" t="s">
        <v>6</v>
      </c>
      <c r="F12" s="30">
        <f>I70</f>
        <v>842.30769230769238</v>
      </c>
      <c r="H12" s="48"/>
    </row>
    <row r="13" spans="2:15" ht="19.5" customHeight="1">
      <c r="B13" s="62" t="s">
        <v>1</v>
      </c>
      <c r="E13" s="29" t="s">
        <v>7</v>
      </c>
      <c r="F13" s="30">
        <f>L70</f>
        <v>0</v>
      </c>
      <c r="H13" s="48"/>
    </row>
    <row r="14" spans="2:15" ht="19.5" customHeight="1">
      <c r="B14" s="62" t="s">
        <v>1</v>
      </c>
      <c r="E14" s="29" t="s">
        <v>8</v>
      </c>
      <c r="F14" s="30">
        <f>O70</f>
        <v>0</v>
      </c>
      <c r="H14" s="48"/>
    </row>
    <row r="15" spans="2:15" ht="6.75" customHeight="1">
      <c r="B15" s="62" t="s">
        <v>1</v>
      </c>
    </row>
    <row r="16" spans="2:15" ht="19.5" customHeight="1">
      <c r="B16" s="62" t="s">
        <v>1</v>
      </c>
      <c r="E16" s="29" t="s">
        <v>9</v>
      </c>
      <c r="F16" s="30">
        <f>ROUND(F9-SUM(F11:F14),0)</f>
        <v>1097</v>
      </c>
    </row>
    <row r="17" spans="1:15" ht="19.5" customHeight="1">
      <c r="B17" s="62" t="s">
        <v>1</v>
      </c>
      <c r="D17" t="s">
        <v>10</v>
      </c>
      <c r="E17" s="49" t="str">
        <f>IF((INDEX(BUDGET!P:P,MATCH("Total",BUDGET!B:B,0))-INDEX(Accounts!F:F,MATCH("Total",Accounts!D:D,0)))&lt;&gt;0,"Out of balance, check all budget worksheet allocations have been completed","")</f>
        <v>Out of balance, check all budget worksheet allocations have been completed</v>
      </c>
    </row>
    <row r="18" spans="1:15" ht="19.5" customHeight="1" thickBot="1">
      <c r="B18" s="62" t="s">
        <v>1</v>
      </c>
    </row>
    <row r="19" spans="1:15" s="3" customFormat="1" ht="30" customHeight="1" thickBot="1">
      <c r="A19" s="8"/>
      <c r="B19" s="62" t="s">
        <v>1</v>
      </c>
      <c r="C19" s="8"/>
      <c r="E19" s="60" t="s">
        <v>11</v>
      </c>
      <c r="F19" s="5">
        <f>SUBTOTAL(9,F20:F28)</f>
        <v>2269.2307692307691</v>
      </c>
      <c r="K19" s="50"/>
      <c r="L19" s="50"/>
      <c r="N19" s="50"/>
      <c r="O19" s="50"/>
    </row>
    <row r="20" spans="1:15" s="2" customFormat="1" ht="19.5" customHeight="1">
      <c r="A20" s="9">
        <v>1</v>
      </c>
      <c r="B20" s="9" t="str">
        <f t="shared" ref="B20:B28" si="0">IF(AND(E20="",F20="",H20="",I20="",K20="",L20="",N20="",O20=""),"Exclude","Include")</f>
        <v>Include</v>
      </c>
      <c r="C20" s="9"/>
      <c r="E20" s="10" t="str">
        <f>IFERROR(INDEX(BUDGET!$I:$I,MATCH(_xlfn.CONCAT(Accounts!E$19,Accounts!$A20),BUDGET!$C:$C,0)),"")</f>
        <v>Take home pay 1</v>
      </c>
      <c r="F20" s="12">
        <f>IFERROR(INDEX(BUDGET!$P:$P,MATCH(_xlfn.CONCAT(Accounts!E$19,Accounts!$A20),BUDGET!$C:$C,0)),"")</f>
        <v>1153.8461538461538</v>
      </c>
      <c r="K20" s="51"/>
      <c r="L20" s="51"/>
      <c r="N20" s="51"/>
      <c r="O20" s="51"/>
    </row>
    <row r="21" spans="1:15" s="2" customFormat="1" ht="19.5" customHeight="1">
      <c r="A21" s="9">
        <f>A20+1</f>
        <v>2</v>
      </c>
      <c r="B21" s="9" t="str">
        <f t="shared" si="0"/>
        <v>Include</v>
      </c>
      <c r="C21" s="9"/>
      <c r="E21" s="11" t="str">
        <f>IFERROR(INDEX(BUDGET!$I:$I,MATCH(_xlfn.CONCAT(Accounts!E$19,Accounts!$A21),BUDGET!$C:$C,0)),"")</f>
        <v>Take home pay 2</v>
      </c>
      <c r="F21" s="13">
        <f>IFERROR(INDEX(BUDGET!$P:$P,MATCH(_xlfn.CONCAT(Accounts!E$19,Accounts!$A21),BUDGET!$C:$C,0)),"")</f>
        <v>1000</v>
      </c>
      <c r="K21" s="51"/>
      <c r="L21" s="51"/>
      <c r="N21" s="51"/>
      <c r="O21" s="51"/>
    </row>
    <row r="22" spans="1:15" s="2" customFormat="1" ht="19.5" customHeight="1">
      <c r="A22" s="9">
        <f t="shared" ref="A22:A28" si="1">A21+1</f>
        <v>3</v>
      </c>
      <c r="B22" s="9" t="str">
        <f t="shared" si="0"/>
        <v>Include</v>
      </c>
      <c r="C22" s="9"/>
      <c r="E22" s="11" t="str">
        <f>IFERROR(INDEX(BUDGET!$I:$I,MATCH(_xlfn.CONCAT(Accounts!E$19,Accounts!$A22),BUDGET!$C:$C,0)),"")</f>
        <v>FBT</v>
      </c>
      <c r="F22" s="13">
        <f>IFERROR(INDEX(BUDGET!$P:$P,MATCH(_xlfn.CONCAT(Accounts!E$19,Accounts!$A22),BUDGET!$C:$C,0)),"")</f>
        <v>115.38461538461539</v>
      </c>
      <c r="K22"/>
      <c r="L22" s="51"/>
      <c r="N22" s="51"/>
      <c r="O22" s="51"/>
    </row>
    <row r="23" spans="1:15" s="2" customFormat="1" ht="19.5" customHeight="1">
      <c r="A23" s="9">
        <f t="shared" si="1"/>
        <v>4</v>
      </c>
      <c r="B23" s="9" t="str">
        <f t="shared" si="0"/>
        <v>Include</v>
      </c>
      <c r="C23" s="9"/>
      <c r="E23" s="11" t="str">
        <f>IFERROR(INDEX(BUDGET!$I:$I,MATCH(_xlfn.CONCAT(Accounts!E$19,Accounts!$A23),BUDGET!$C:$C,0)),"")</f>
        <v>Benefit 2</v>
      </c>
      <c r="F23" s="13">
        <f>IFERROR(INDEX(BUDGET!$P:$P,MATCH(_xlfn.CONCAT(Accounts!E$19,Accounts!$A23),BUDGET!$C:$C,0)),"")</f>
        <v>0</v>
      </c>
      <c r="K23" s="51"/>
      <c r="L23" s="51"/>
      <c r="N23" s="51"/>
      <c r="O23" s="51"/>
    </row>
    <row r="24" spans="1:15" s="2" customFormat="1" ht="19.5" customHeight="1">
      <c r="A24" s="9">
        <f t="shared" si="1"/>
        <v>5</v>
      </c>
      <c r="B24" s="9" t="str">
        <f t="shared" si="0"/>
        <v>Include</v>
      </c>
      <c r="C24" s="9"/>
      <c r="E24" s="11" t="str">
        <f>IFERROR(INDEX(BUDGET!$I:$I,MATCH(_xlfn.CONCAT(Accounts!E$19,Accounts!$A24),BUDGET!$C:$C,0)),"")</f>
        <v>Child support</v>
      </c>
      <c r="F24" s="13">
        <f>IFERROR(INDEX(BUDGET!$P:$P,MATCH(_xlfn.CONCAT(Accounts!E$19,Accounts!$A24),BUDGET!$C:$C,0)),"")</f>
        <v>0</v>
      </c>
      <c r="K24" s="51"/>
      <c r="L24" s="51"/>
      <c r="N24" s="51"/>
      <c r="O24" s="51"/>
    </row>
    <row r="25" spans="1:15" s="2" customFormat="1" ht="19.5" customHeight="1">
      <c r="A25" s="9">
        <f t="shared" si="1"/>
        <v>6</v>
      </c>
      <c r="B25" s="9" t="str">
        <f t="shared" si="0"/>
        <v>Include</v>
      </c>
      <c r="C25" s="9"/>
      <c r="E25" s="11" t="str">
        <f>IFERROR(INDEX(BUDGET!$I:$I,MATCH(_xlfn.CONCAT(Accounts!E$19,Accounts!$A25),BUDGET!$C:$C,0)),"")</f>
        <v>Board</v>
      </c>
      <c r="F25" s="13">
        <f>IFERROR(INDEX(BUDGET!$P:$P,MATCH(_xlfn.CONCAT(Accounts!E$19,Accounts!$A25),BUDGET!$C:$C,0)),"")</f>
        <v>0</v>
      </c>
      <c r="K25" s="51"/>
      <c r="L25" s="51"/>
      <c r="N25" s="51"/>
      <c r="O25" s="51"/>
    </row>
    <row r="26" spans="1:15" s="2" customFormat="1" ht="19.5" customHeight="1">
      <c r="A26" s="9">
        <f t="shared" si="1"/>
        <v>7</v>
      </c>
      <c r="B26" s="9" t="str">
        <f t="shared" si="0"/>
        <v>Include</v>
      </c>
      <c r="C26" s="9"/>
      <c r="E26" s="11" t="str">
        <f>IFERROR(INDEX(BUDGET!$I:$I,MATCH(_xlfn.CONCAT(Accounts!E$19,Accounts!$A26),BUDGET!$C:$C,0)),"")</f>
        <v>Bonuses / Overtime</v>
      </c>
      <c r="F26" s="13">
        <f>IFERROR(INDEX(BUDGET!$P:$P,MATCH(_xlfn.CONCAT(Accounts!E$19,Accounts!$A26),BUDGET!$C:$C,0)),"")</f>
        <v>0</v>
      </c>
      <c r="K26" s="51"/>
      <c r="L26" s="51"/>
      <c r="N26" s="51"/>
      <c r="O26" s="51"/>
    </row>
    <row r="27" spans="1:15" s="2" customFormat="1" ht="19.5" customHeight="1">
      <c r="A27" s="9">
        <f t="shared" si="1"/>
        <v>8</v>
      </c>
      <c r="B27" s="9" t="str">
        <f t="shared" si="0"/>
        <v>Include</v>
      </c>
      <c r="C27" s="9"/>
      <c r="E27" s="52" t="str">
        <f>IFERROR(INDEX(BUDGET!$I:$I,MATCH(_xlfn.CONCAT(Accounts!E$19,Accounts!$A27),BUDGET!$C:$C,0)),"")</f>
        <v>Investment income</v>
      </c>
      <c r="F27" s="53">
        <f>IFERROR(INDEX(BUDGET!$P:$P,MATCH(_xlfn.CONCAT(Accounts!E$19,Accounts!$A27),BUDGET!$C:$C,0)),"")</f>
        <v>0</v>
      </c>
      <c r="H27" s="51"/>
      <c r="I27" s="51"/>
      <c r="K27" s="51"/>
      <c r="L27" s="51"/>
      <c r="N27" s="51"/>
      <c r="O27" s="51"/>
    </row>
    <row r="28" spans="1:15" s="2" customFormat="1" ht="19.5" customHeight="1" thickBot="1">
      <c r="A28" s="9">
        <f t="shared" si="1"/>
        <v>9</v>
      </c>
      <c r="B28" s="9" t="str">
        <f t="shared" si="0"/>
        <v>Include</v>
      </c>
      <c r="C28" s="9"/>
      <c r="E28" s="54" t="str">
        <f>IFERROR(INDEX(BUDGET!$I:$I,MATCH(_xlfn.CONCAT(Accounts!E$19,Accounts!$A28),BUDGET!$C:$C,0)),"")</f>
        <v>Other income</v>
      </c>
      <c r="F28" s="55">
        <f>IFERROR(INDEX(BUDGET!$P:$P,MATCH(_xlfn.CONCAT(Accounts!E$19,Accounts!$A28),BUDGET!$C:$C,0)),"")</f>
        <v>0</v>
      </c>
      <c r="H28" s="51"/>
      <c r="I28" s="51"/>
      <c r="K28" s="51"/>
      <c r="L28" s="51"/>
      <c r="N28" s="51"/>
      <c r="O28" s="51"/>
    </row>
    <row r="29" spans="1:15" s="2" customFormat="1" ht="19.5" customHeight="1" thickBot="1">
      <c r="A29" s="9"/>
      <c r="B29" s="62" t="s">
        <v>1</v>
      </c>
      <c r="C29" s="9"/>
      <c r="E29" s="58"/>
      <c r="F29" s="59"/>
      <c r="H29" s="51"/>
      <c r="I29" s="51"/>
      <c r="K29" s="51"/>
      <c r="L29" s="51"/>
      <c r="N29" s="51"/>
      <c r="O29" s="51"/>
    </row>
    <row r="30" spans="1:15" s="2" customFormat="1" ht="27.6" customHeight="1" thickBot="1">
      <c r="A30" s="9"/>
      <c r="B30" s="62" t="s">
        <v>1</v>
      </c>
      <c r="C30" s="9"/>
      <c r="E30" s="92" t="s">
        <v>12</v>
      </c>
      <c r="F30" s="71"/>
      <c r="G30" s="72"/>
      <c r="H30" s="73"/>
      <c r="I30" s="74"/>
      <c r="K30" s="51"/>
      <c r="L30" s="51"/>
      <c r="N30" s="51"/>
      <c r="O30" s="51"/>
    </row>
    <row r="31" spans="1:15" s="2" customFormat="1" ht="19.5" customHeight="1" thickBot="1">
      <c r="A31" s="9"/>
      <c r="B31" s="62" t="s">
        <v>1</v>
      </c>
      <c r="C31" s="9"/>
      <c r="E31" s="58"/>
      <c r="F31" s="59"/>
      <c r="H31" s="51"/>
      <c r="I31" s="51"/>
      <c r="K31" s="51"/>
      <c r="L31" s="51"/>
      <c r="N31" s="51"/>
      <c r="O31" s="51"/>
    </row>
    <row r="32" spans="1:15" s="2" customFormat="1" ht="19.5" customHeight="1" thickBot="1">
      <c r="A32" s="9"/>
      <c r="B32" s="62" t="s">
        <v>1</v>
      </c>
      <c r="C32" s="9"/>
      <c r="D32" s="101">
        <v>1</v>
      </c>
      <c r="E32" s="83" t="str">
        <f>UPPER(INDEX(BUDGET!$K:$K,MATCH(Accounts!D32,BUDGET!$E:$E,0)))</f>
        <v>CAR EXPENSES</v>
      </c>
      <c r="F32" s="6">
        <f>SUBTOTAL(9,F33:F42)</f>
        <v>42.307692307692307</v>
      </c>
      <c r="G32" s="101">
        <v>2</v>
      </c>
      <c r="H32" s="83" t="str">
        <f>UPPER(INDEX(BUDGET!$K:$K,MATCH(Accounts!G32,BUDGET!$E:$E,0)))</f>
        <v>GIFTS</v>
      </c>
      <c r="I32" s="6">
        <f>SUBTOTAL(9,I33:I42)</f>
        <v>20.769230769230766</v>
      </c>
      <c r="K32" s="51"/>
      <c r="L32" s="51"/>
      <c r="N32" s="51"/>
      <c r="O32" s="51"/>
    </row>
    <row r="33" spans="1:15" s="2" customFormat="1" ht="19.5" customHeight="1">
      <c r="A33" s="9">
        <v>1</v>
      </c>
      <c r="B33" s="9" t="str">
        <f>IF(AND(E33="",F33="",H33="",I33="",K33="",L33="",N33="",O33=""),"Exclude","Include")</f>
        <v>Include</v>
      </c>
      <c r="C33" s="9"/>
      <c r="E33" s="14" t="str">
        <f>IFERROR(INDEX(BUDGET!$I:$I,MATCH(_xlfn.CONCAT(Accounts!E$32,Accounts!$A33),BUDGET!$C:$C,0)),"")</f>
        <v>Car registration and associated costs</v>
      </c>
      <c r="F33" s="20">
        <f>IFERROR(INDEX(BUDGET!$P:$P,MATCH(_xlfn.CONCAT(Accounts!E$32,Accounts!$A33),BUDGET!$C:$C,0)),"")</f>
        <v>9.615384615384615</v>
      </c>
      <c r="H33" s="14" t="str">
        <f>IFERROR(INDEX(BUDGET!$I:$I,MATCH(_xlfn.CONCAT(Accounts!H$32,Accounts!$A33),BUDGET!$C:$C,0)),"")</f>
        <v>Christmas</v>
      </c>
      <c r="I33" s="20">
        <f>IFERROR(INDEX(BUDGET!$P:$P,MATCH(_xlfn.CONCAT(Accounts!H$32,Accounts!$A33),BUDGET!$C:$C,0)),"")</f>
        <v>11.538461538461538</v>
      </c>
      <c r="K33" s="51"/>
      <c r="L33" s="51"/>
      <c r="N33" s="51"/>
      <c r="O33" s="51"/>
    </row>
    <row r="34" spans="1:15" s="2" customFormat="1" ht="19.5" customHeight="1">
      <c r="A34" s="9">
        <v>2</v>
      </c>
      <c r="B34" s="9" t="str">
        <f t="shared" ref="B34:B42" si="2">IF(AND(E34="",F34="",H34="",I34="",K34="",L34="",N34="",O34=""),"Exclude","Include")</f>
        <v>Include</v>
      </c>
      <c r="C34" s="9"/>
      <c r="E34" s="15" t="str">
        <f>IFERROR(INDEX(BUDGET!$I:$I,MATCH(_xlfn.CONCAT(Accounts!E$32,Accounts!$A34),BUDGET!$C:$C,0)),"")</f>
        <v>Annual service</v>
      </c>
      <c r="F34" s="21">
        <f>IFERROR(INDEX(BUDGET!$P:$P,MATCH(_xlfn.CONCAT(Accounts!E$32,Accounts!$A34),BUDGET!$C:$C,0)),"")</f>
        <v>11.538461538461538</v>
      </c>
      <c r="H34" s="15" t="str">
        <f>IFERROR(INDEX(BUDGET!$I:$I,MATCH(_xlfn.CONCAT(Accounts!H$32,Accounts!$A34),BUDGET!$C:$C,0)),"")</f>
        <v>Birthdays</v>
      </c>
      <c r="I34" s="21">
        <f>IFERROR(INDEX(BUDGET!$P:$P,MATCH(_xlfn.CONCAT(Accounts!H$32,Accounts!$A34),BUDGET!$C:$C,0)),"")</f>
        <v>6.9230769230769234</v>
      </c>
      <c r="K34" s="51"/>
      <c r="L34" s="51"/>
      <c r="N34" s="51"/>
      <c r="O34" s="51"/>
    </row>
    <row r="35" spans="1:15" s="2" customFormat="1" ht="19.5" customHeight="1">
      <c r="A35" s="9">
        <v>3</v>
      </c>
      <c r="B35" s="9" t="str">
        <f t="shared" si="2"/>
        <v>Include</v>
      </c>
      <c r="C35" s="9"/>
      <c r="E35" s="15" t="str">
        <f>IFERROR(INDEX(BUDGET!$I:$I,MATCH(_xlfn.CONCAT(Accounts!E$32,Accounts!$A35),BUDGET!$C:$C,0)),"")</f>
        <v>Breakdown cover</v>
      </c>
      <c r="F35" s="21">
        <f>IFERROR(INDEX(BUDGET!$P:$P,MATCH(_xlfn.CONCAT(Accounts!E$32,Accounts!$A35),BUDGET!$C:$C,0)),"")</f>
        <v>3.8461538461538463</v>
      </c>
      <c r="H35" s="15" t="str">
        <f>IFERROR(INDEX(BUDGET!$I:$I,MATCH(_xlfn.CONCAT(Accounts!H$32,Accounts!$A35),BUDGET!$C:$C,0)),"")</f>
        <v>Other gifts</v>
      </c>
      <c r="I35" s="21">
        <f>IFERROR(INDEX(BUDGET!$P:$P,MATCH(_xlfn.CONCAT(Accounts!H$32,Accounts!$A35),BUDGET!$C:$C,0)),"")</f>
        <v>2.3076923076923075</v>
      </c>
      <c r="K35" s="51"/>
      <c r="L35" s="51"/>
      <c r="N35" s="51"/>
      <c r="O35" s="51"/>
    </row>
    <row r="36" spans="1:15" s="2" customFormat="1" ht="19.5" customHeight="1">
      <c r="A36" s="9">
        <v>4</v>
      </c>
      <c r="B36" s="9" t="str">
        <f t="shared" si="2"/>
        <v>Include</v>
      </c>
      <c r="C36" s="9"/>
      <c r="E36" s="15" t="str">
        <f>IFERROR(INDEX(BUDGET!$I:$I,MATCH(_xlfn.CONCAT(Accounts!E$32,Accounts!$A36),BUDGET!$C:$C,0)),"")</f>
        <v>Car maintenance</v>
      </c>
      <c r="F36" s="21">
        <f>IFERROR(INDEX(BUDGET!$P:$P,MATCH(_xlfn.CONCAT(Accounts!E$32,Accounts!$A36),BUDGET!$C:$C,0)),"")</f>
        <v>5.7692307692307692</v>
      </c>
      <c r="H36" s="15" t="str">
        <f>IFERROR(INDEX(BUDGET!$I:$I,MATCH(_xlfn.CONCAT(Accounts!H$32,Accounts!$A36),BUDGET!$C:$C,0)),"")</f>
        <v/>
      </c>
      <c r="I36" s="21" t="str">
        <f>IFERROR(INDEX(BUDGET!$P:$P,MATCH(_xlfn.CONCAT(Accounts!H$32,Accounts!$A36),BUDGET!$C:$C,0)),"")</f>
        <v/>
      </c>
      <c r="K36" s="51"/>
      <c r="L36" s="51"/>
      <c r="N36" s="51"/>
      <c r="O36" s="51"/>
    </row>
    <row r="37" spans="1:15" s="2" customFormat="1" ht="19.5" customHeight="1" thickBot="1">
      <c r="A37" s="9">
        <v>5</v>
      </c>
      <c r="B37" s="9" t="str">
        <f t="shared" si="2"/>
        <v>Include</v>
      </c>
      <c r="C37" s="9"/>
      <c r="E37" s="32" t="str">
        <f>IFERROR(INDEX(BUDGET!$I:$I,MATCH(_xlfn.CONCAT(Accounts!E$32,Accounts!$A37),BUDGET!$C:$C,0)),"")</f>
        <v>Other vehicle related future needs</v>
      </c>
      <c r="F37" s="33">
        <f>IFERROR(INDEX(BUDGET!$P:$P,MATCH(_xlfn.CONCAT(Accounts!E$32,Accounts!$A37),BUDGET!$C:$C,0)),"")</f>
        <v>11.538461538461538</v>
      </c>
      <c r="H37" s="32" t="str">
        <f>IFERROR(INDEX(BUDGET!$I:$I,MATCH(_xlfn.CONCAT(Accounts!H$32,Accounts!$A37),BUDGET!$C:$C,0)),"")</f>
        <v/>
      </c>
      <c r="I37" s="33" t="str">
        <f>IFERROR(INDEX(BUDGET!$P:$P,MATCH(_xlfn.CONCAT(Accounts!H$32,Accounts!$A37),BUDGET!$C:$C,0)),"")</f>
        <v/>
      </c>
      <c r="K37" s="51"/>
      <c r="L37" s="51"/>
      <c r="N37" s="51"/>
      <c r="O37" s="51"/>
    </row>
    <row r="38" spans="1:15" s="2" customFormat="1" ht="19.5" hidden="1" customHeight="1">
      <c r="A38" s="9">
        <v>6</v>
      </c>
      <c r="B38" s="9" t="str">
        <f t="shared" si="2"/>
        <v>Exclude</v>
      </c>
      <c r="C38" s="9"/>
      <c r="E38" s="77" t="str">
        <f>IFERROR(INDEX(BUDGET!$I:$I,MATCH(_xlfn.CONCAT(Accounts!E$32,Accounts!$A38),BUDGET!$C:$C,0)),"")</f>
        <v/>
      </c>
      <c r="F38" s="78" t="str">
        <f>IFERROR(INDEX(BUDGET!$P:$P,MATCH(_xlfn.CONCAT(Accounts!E$32,Accounts!$A38),BUDGET!$C:$C,0)),"")</f>
        <v/>
      </c>
      <c r="H38" s="77" t="str">
        <f>IFERROR(INDEX(BUDGET!$I:$I,MATCH(_xlfn.CONCAT(Accounts!H$32,Accounts!$A38),BUDGET!$C:$C,0)),"")</f>
        <v/>
      </c>
      <c r="I38" s="78" t="str">
        <f>IFERROR(INDEX(BUDGET!$P:$P,MATCH(_xlfn.CONCAT(Accounts!H$32,Accounts!$A38),BUDGET!$C:$C,0)),"")</f>
        <v/>
      </c>
      <c r="K38" s="51"/>
      <c r="L38" s="51"/>
      <c r="N38" s="51"/>
      <c r="O38" s="51"/>
    </row>
    <row r="39" spans="1:15" s="2" customFormat="1" ht="19.5" hidden="1" customHeight="1">
      <c r="A39" s="9">
        <v>7</v>
      </c>
      <c r="B39" s="9" t="str">
        <f t="shared" si="2"/>
        <v>Exclude</v>
      </c>
      <c r="C39" s="9"/>
      <c r="E39" s="15" t="str">
        <f>IFERROR(INDEX(BUDGET!$I:$I,MATCH(_xlfn.CONCAT(Accounts!E$32,Accounts!$A39),BUDGET!$C:$C,0)),"")</f>
        <v/>
      </c>
      <c r="F39" s="21" t="str">
        <f>IFERROR(INDEX(BUDGET!$P:$P,MATCH(_xlfn.CONCAT(Accounts!E$32,Accounts!$A39),BUDGET!$C:$C,0)),"")</f>
        <v/>
      </c>
      <c r="H39" s="15" t="str">
        <f>IFERROR(INDEX(BUDGET!$I:$I,MATCH(_xlfn.CONCAT(Accounts!H$32,Accounts!$A39),BUDGET!$C:$C,0)),"")</f>
        <v/>
      </c>
      <c r="I39" s="21" t="str">
        <f>IFERROR(INDEX(BUDGET!$P:$P,MATCH(_xlfn.CONCAT(Accounts!H$32,Accounts!$A39),BUDGET!$C:$C,0)),"")</f>
        <v/>
      </c>
      <c r="K39" s="51"/>
      <c r="L39" s="51"/>
      <c r="N39" s="51"/>
      <c r="O39" s="51"/>
    </row>
    <row r="40" spans="1:15" s="2" customFormat="1" ht="19.5" hidden="1" customHeight="1">
      <c r="A40" s="9">
        <v>8</v>
      </c>
      <c r="B40" s="9" t="str">
        <f t="shared" si="2"/>
        <v>Exclude</v>
      </c>
      <c r="C40" s="9"/>
      <c r="E40" s="15" t="str">
        <f>IFERROR(INDEX(BUDGET!$I:$I,MATCH(_xlfn.CONCAT(Accounts!E$32,Accounts!$A40),BUDGET!$C:$C,0)),"")</f>
        <v/>
      </c>
      <c r="F40" s="21" t="str">
        <f>IFERROR(INDEX(BUDGET!$P:$P,MATCH(_xlfn.CONCAT(Accounts!E$32,Accounts!$A40),BUDGET!$C:$C,0)),"")</f>
        <v/>
      </c>
      <c r="H40" s="15" t="str">
        <f>IFERROR(INDEX(BUDGET!$I:$I,MATCH(_xlfn.CONCAT(Accounts!H$32,Accounts!$A40),BUDGET!$C:$C,0)),"")</f>
        <v/>
      </c>
      <c r="I40" s="21" t="str">
        <f>IFERROR(INDEX(BUDGET!$P:$P,MATCH(_xlfn.CONCAT(Accounts!H$32,Accounts!$A40),BUDGET!$C:$C,0)),"")</f>
        <v/>
      </c>
      <c r="K40" s="51"/>
      <c r="L40" s="51"/>
      <c r="N40" s="51"/>
      <c r="O40" s="51"/>
    </row>
    <row r="41" spans="1:15" s="2" customFormat="1" ht="19.5" hidden="1" customHeight="1">
      <c r="A41" s="9">
        <v>9</v>
      </c>
      <c r="B41" s="9" t="str">
        <f t="shared" si="2"/>
        <v>Exclude</v>
      </c>
      <c r="C41" s="9"/>
      <c r="E41" s="15" t="str">
        <f>IFERROR(INDEX(BUDGET!$I:$I,MATCH(_xlfn.CONCAT(Accounts!E$32,Accounts!$A41),BUDGET!$C:$C,0)),"")</f>
        <v/>
      </c>
      <c r="F41" s="21" t="str">
        <f>IFERROR(INDEX(BUDGET!$P:$P,MATCH(_xlfn.CONCAT(Accounts!E$32,Accounts!$A41),BUDGET!$C:$C,0)),"")</f>
        <v/>
      </c>
      <c r="H41" s="15" t="str">
        <f>IFERROR(INDEX(BUDGET!$I:$I,MATCH(_xlfn.CONCAT(Accounts!H$32,Accounts!$A41),BUDGET!$C:$C,0)),"")</f>
        <v/>
      </c>
      <c r="I41" s="21" t="str">
        <f>IFERROR(INDEX(BUDGET!$P:$P,MATCH(_xlfn.CONCAT(Accounts!H$32,Accounts!$A41),BUDGET!$C:$C,0)),"")</f>
        <v/>
      </c>
      <c r="K41" s="51"/>
      <c r="L41" s="51"/>
      <c r="N41" s="51"/>
      <c r="O41" s="51"/>
    </row>
    <row r="42" spans="1:15" s="2" customFormat="1" ht="19.5" hidden="1" customHeight="1" thickBot="1">
      <c r="A42" s="9">
        <v>10</v>
      </c>
      <c r="B42" s="9" t="str">
        <f t="shared" si="2"/>
        <v>Exclude</v>
      </c>
      <c r="C42" s="9"/>
      <c r="E42" s="75" t="str">
        <f>IFERROR(INDEX(BUDGET!$I:$I,MATCH(_xlfn.CONCAT(Accounts!E$32,Accounts!$A42),BUDGET!$C:$C,0)),"")</f>
        <v/>
      </c>
      <c r="F42" s="76" t="str">
        <f>IFERROR(INDEX(BUDGET!$P:$P,MATCH(_xlfn.CONCAT(Accounts!E$32,Accounts!$A42),BUDGET!$C:$C,0)),"")</f>
        <v/>
      </c>
      <c r="H42" s="32" t="str">
        <f>IFERROR(INDEX(BUDGET!$I:$I,MATCH(_xlfn.CONCAT(Accounts!H$32,Accounts!$A42),BUDGET!$C:$C,0)),"")</f>
        <v/>
      </c>
      <c r="I42" s="33" t="str">
        <f>IFERROR(INDEX(BUDGET!$P:$P,MATCH(_xlfn.CONCAT(Accounts!H$32,Accounts!$A42),BUDGET!$C:$C,0)),"")</f>
        <v/>
      </c>
      <c r="K42" s="51"/>
      <c r="L42" s="51"/>
      <c r="N42" s="51"/>
      <c r="O42" s="51"/>
    </row>
    <row r="43" spans="1:15" s="2" customFormat="1" ht="19.5" customHeight="1" thickBot="1">
      <c r="A43" s="9"/>
      <c r="B43" s="61" t="s">
        <v>1</v>
      </c>
      <c r="C43" s="9"/>
      <c r="E43" s="80"/>
      <c r="F43" s="81"/>
      <c r="H43" s="79"/>
      <c r="I43" s="79"/>
      <c r="K43" s="51"/>
      <c r="L43" s="51"/>
      <c r="N43" s="51"/>
      <c r="O43" s="51"/>
    </row>
    <row r="44" spans="1:15" s="2" customFormat="1" ht="19.5" customHeight="1" thickBot="1">
      <c r="A44" s="9"/>
      <c r="B44" s="9" t="e">
        <f>IF(AND(E44="",F44="",H44="",I44="",K44="",L44="",N44="",O44=""),"Exclude","Include")</f>
        <v>#N/A</v>
      </c>
      <c r="C44" s="9"/>
      <c r="D44" s="101">
        <v>3</v>
      </c>
      <c r="E44" s="83" t="e">
        <f>UPPER(INDEX(BUDGET!$K:$K,MATCH(Accounts!D44,BUDGET!$E:$E,0)))</f>
        <v>#N/A</v>
      </c>
      <c r="F44" s="6">
        <f>SUBTOTAL(9,F45:F54)</f>
        <v>0</v>
      </c>
      <c r="G44" s="101">
        <v>4</v>
      </c>
      <c r="H44" s="83" t="e">
        <f>UPPER(INDEX(BUDGET!$K:$K,MATCH(Accounts!G44,BUDGET!$E:$E,0)))</f>
        <v>#N/A</v>
      </c>
      <c r="I44" s="6">
        <f>SUBTOTAL(9,I45:I54)</f>
        <v>0</v>
      </c>
      <c r="K44" s="51"/>
      <c r="L44" s="51"/>
      <c r="N44" s="51"/>
      <c r="O44" s="51"/>
    </row>
    <row r="45" spans="1:15" s="2" customFormat="1" ht="19.5" customHeight="1">
      <c r="A45" s="9">
        <v>1</v>
      </c>
      <c r="B45" s="9" t="str">
        <f>IF(AND(E45="",F45="",H45="",I45="",K45="",L45="",N45="",O45=""),"Exclude","Include")</f>
        <v>Exclude</v>
      </c>
      <c r="C45" s="9"/>
      <c r="E45" s="14" t="str">
        <f>IFERROR(INDEX(BUDGET!$I:$I,MATCH(_xlfn.CONCAT(Accounts!E$44,Accounts!$A45),BUDGET!$C:$C,0)),"")</f>
        <v/>
      </c>
      <c r="F45" s="20" t="str">
        <f>IFERROR(INDEX(BUDGET!$P:$P,MATCH(_xlfn.CONCAT(Accounts!E$44,Accounts!$A45),BUDGET!$C:$C,0)),"")</f>
        <v/>
      </c>
      <c r="H45" s="14" t="str">
        <f>IFERROR(INDEX(BUDGET!$I:$I,MATCH(_xlfn.CONCAT(Accounts!H$44,Accounts!$A45),BUDGET!$C:$C,0)),"")</f>
        <v/>
      </c>
      <c r="I45" s="20" t="str">
        <f>IFERROR(INDEX(BUDGET!$P:$P,MATCH(_xlfn.CONCAT(Accounts!H$44,Accounts!$A45),BUDGET!$C:$C,0)),"")</f>
        <v/>
      </c>
      <c r="K45" s="51"/>
      <c r="L45" s="51"/>
      <c r="N45" s="51"/>
      <c r="O45" s="51"/>
    </row>
    <row r="46" spans="1:15" s="2" customFormat="1" ht="19.5" customHeight="1">
      <c r="A46" s="9">
        <v>2</v>
      </c>
      <c r="B46" s="9" t="str">
        <f t="shared" ref="B46:B54" si="3">IF(AND(E46="",F46="",H46="",I46="",K46="",L46="",N46="",O46=""),"Exclude","Include")</f>
        <v>Exclude</v>
      </c>
      <c r="C46" s="9"/>
      <c r="E46" s="15" t="str">
        <f>IFERROR(INDEX(BUDGET!$I:$I,MATCH(_xlfn.CONCAT(Accounts!E$44,Accounts!$A46),BUDGET!$C:$C,0)),"")</f>
        <v/>
      </c>
      <c r="F46" s="21" t="str">
        <f>IFERROR(INDEX(BUDGET!$P:$P,MATCH(_xlfn.CONCAT(Accounts!E$44,Accounts!$A46),BUDGET!$C:$C,0)),"")</f>
        <v/>
      </c>
      <c r="H46" s="15" t="str">
        <f>IFERROR(INDEX(BUDGET!$I:$I,MATCH(_xlfn.CONCAT(Accounts!H$44,Accounts!$A46),BUDGET!$C:$C,0)),"")</f>
        <v/>
      </c>
      <c r="I46" s="21" t="str">
        <f>IFERROR(INDEX(BUDGET!$P:$P,MATCH(_xlfn.CONCAT(Accounts!H$44,Accounts!$A46),BUDGET!$C:$C,0)),"")</f>
        <v/>
      </c>
      <c r="K46" s="51"/>
      <c r="L46" s="51"/>
      <c r="N46" s="51"/>
      <c r="O46" s="51"/>
    </row>
    <row r="47" spans="1:15" s="2" customFormat="1" ht="19.5" customHeight="1" thickBot="1">
      <c r="A47" s="9">
        <v>3</v>
      </c>
      <c r="B47" s="9" t="str">
        <f t="shared" si="3"/>
        <v>Exclude</v>
      </c>
      <c r="C47" s="9"/>
      <c r="E47" s="15" t="str">
        <f>IFERROR(INDEX(BUDGET!$I:$I,MATCH(_xlfn.CONCAT(Accounts!E$44,Accounts!$A47),BUDGET!$C:$C,0)),"")</f>
        <v/>
      </c>
      <c r="F47" s="21" t="str">
        <f>IFERROR(INDEX(BUDGET!$P:$P,MATCH(_xlfn.CONCAT(Accounts!E$44,Accounts!$A47),BUDGET!$C:$C,0)),"")</f>
        <v/>
      </c>
      <c r="H47" s="15" t="str">
        <f>IFERROR(INDEX(BUDGET!$I:$I,MATCH(_xlfn.CONCAT(Accounts!H$44,Accounts!$A47),BUDGET!$C:$C,0)),"")</f>
        <v/>
      </c>
      <c r="I47" s="21" t="str">
        <f>IFERROR(INDEX(BUDGET!$P:$P,MATCH(_xlfn.CONCAT(Accounts!H$44,Accounts!$A47),BUDGET!$C:$C,0)),"")</f>
        <v/>
      </c>
      <c r="K47" s="51"/>
      <c r="L47" s="51"/>
      <c r="N47" s="51"/>
      <c r="O47" s="51"/>
    </row>
    <row r="48" spans="1:15" s="2" customFormat="1" ht="19.5" hidden="1" customHeight="1">
      <c r="A48" s="9">
        <v>4</v>
      </c>
      <c r="B48" s="9" t="str">
        <f t="shared" si="3"/>
        <v>Exclude</v>
      </c>
      <c r="C48" s="9"/>
      <c r="E48" s="15" t="str">
        <f>IFERROR(INDEX(BUDGET!$I:$I,MATCH(_xlfn.CONCAT(Accounts!E$44,Accounts!$A48),BUDGET!$C:$C,0)),"")</f>
        <v/>
      </c>
      <c r="F48" s="21" t="str">
        <f>IFERROR(INDEX(BUDGET!$P:$P,MATCH(_xlfn.CONCAT(Accounts!E$44,Accounts!$A48),BUDGET!$C:$C,0)),"")</f>
        <v/>
      </c>
      <c r="H48" s="15" t="str">
        <f>IFERROR(INDEX(BUDGET!$I:$I,MATCH(_xlfn.CONCAT(Accounts!H$44,Accounts!$A48),BUDGET!$C:$C,0)),"")</f>
        <v/>
      </c>
      <c r="I48" s="21" t="str">
        <f>IFERROR(INDEX(BUDGET!$P:$P,MATCH(_xlfn.CONCAT(Accounts!H$44,Accounts!$A48),BUDGET!$C:$C,0)),"")</f>
        <v/>
      </c>
      <c r="K48" s="51"/>
      <c r="L48" s="51"/>
      <c r="N48" s="51"/>
      <c r="O48" s="51"/>
    </row>
    <row r="49" spans="1:15" s="2" customFormat="1" ht="19.5" hidden="1" customHeight="1">
      <c r="A49" s="9">
        <v>5</v>
      </c>
      <c r="B49" s="9" t="str">
        <f t="shared" si="3"/>
        <v>Exclude</v>
      </c>
      <c r="C49" s="9"/>
      <c r="E49" s="32" t="str">
        <f>IFERROR(INDEX(BUDGET!$I:$I,MATCH(_xlfn.CONCAT(Accounts!E$44,Accounts!$A49),BUDGET!$C:$C,0)),"")</f>
        <v/>
      </c>
      <c r="F49" s="33" t="str">
        <f>IFERROR(INDEX(BUDGET!$P:$P,MATCH(_xlfn.CONCAT(Accounts!E$44,Accounts!$A49),BUDGET!$C:$C,0)),"")</f>
        <v/>
      </c>
      <c r="H49" s="32" t="str">
        <f>IFERROR(INDEX(BUDGET!$I:$I,MATCH(_xlfn.CONCAT(Accounts!H$44,Accounts!$A49),BUDGET!$C:$C,0)),"")</f>
        <v/>
      </c>
      <c r="I49" s="33" t="str">
        <f>IFERROR(INDEX(BUDGET!$P:$P,MATCH(_xlfn.CONCAT(Accounts!H$44,Accounts!$A49),BUDGET!$C:$C,0)),"")</f>
        <v/>
      </c>
      <c r="K49" s="51"/>
      <c r="L49" s="51"/>
      <c r="N49" s="51"/>
      <c r="O49" s="51"/>
    </row>
    <row r="50" spans="1:15" s="2" customFormat="1" ht="19.5" hidden="1" customHeight="1">
      <c r="A50" s="9">
        <v>6</v>
      </c>
      <c r="B50" s="9" t="str">
        <f t="shared" si="3"/>
        <v>Exclude</v>
      </c>
      <c r="C50" s="9"/>
      <c r="E50" s="77" t="str">
        <f>IFERROR(INDEX(BUDGET!$I:$I,MATCH(_xlfn.CONCAT(Accounts!E$44,Accounts!$A50),BUDGET!$C:$C,0)),"")</f>
        <v/>
      </c>
      <c r="F50" s="78" t="str">
        <f>IFERROR(INDEX(BUDGET!$P:$P,MATCH(_xlfn.CONCAT(Accounts!E$44,Accounts!$A50),BUDGET!$C:$C,0)),"")</f>
        <v/>
      </c>
      <c r="H50" s="77" t="str">
        <f>IFERROR(INDEX(BUDGET!$I:$I,MATCH(_xlfn.CONCAT(Accounts!H$44,Accounts!$A50),BUDGET!$C:$C,0)),"")</f>
        <v/>
      </c>
      <c r="I50" s="78" t="str">
        <f>IFERROR(INDEX(BUDGET!$P:$P,MATCH(_xlfn.CONCAT(Accounts!H$44,Accounts!$A50),BUDGET!$C:$C,0)),"")</f>
        <v/>
      </c>
      <c r="K50" s="51"/>
      <c r="L50" s="51"/>
      <c r="N50" s="51"/>
      <c r="O50" s="51"/>
    </row>
    <row r="51" spans="1:15" s="2" customFormat="1" ht="19.5" hidden="1" customHeight="1">
      <c r="A51" s="9">
        <v>7</v>
      </c>
      <c r="B51" s="9" t="str">
        <f t="shared" si="3"/>
        <v>Exclude</v>
      </c>
      <c r="C51" s="9"/>
      <c r="E51" s="15" t="str">
        <f>IFERROR(INDEX(BUDGET!$I:$I,MATCH(_xlfn.CONCAT(Accounts!E$44,Accounts!$A51),BUDGET!$C:$C,0)),"")</f>
        <v/>
      </c>
      <c r="F51" s="21" t="str">
        <f>IFERROR(INDEX(BUDGET!$P:$P,MATCH(_xlfn.CONCAT(Accounts!E$44,Accounts!$A51),BUDGET!$C:$C,0)),"")</f>
        <v/>
      </c>
      <c r="H51" s="15" t="str">
        <f>IFERROR(INDEX(BUDGET!$I:$I,MATCH(_xlfn.CONCAT(Accounts!H$44,Accounts!$A51),BUDGET!$C:$C,0)),"")</f>
        <v/>
      </c>
      <c r="I51" s="21" t="str">
        <f>IFERROR(INDEX(BUDGET!$P:$P,MATCH(_xlfn.CONCAT(Accounts!H$44,Accounts!$A51),BUDGET!$C:$C,0)),"")</f>
        <v/>
      </c>
      <c r="K51" s="51"/>
      <c r="L51" s="51"/>
      <c r="N51" s="51"/>
      <c r="O51" s="51"/>
    </row>
    <row r="52" spans="1:15" s="2" customFormat="1" ht="19.5" hidden="1" customHeight="1">
      <c r="A52" s="9">
        <v>8</v>
      </c>
      <c r="B52" s="9" t="str">
        <f t="shared" si="3"/>
        <v>Exclude</v>
      </c>
      <c r="C52" s="9"/>
      <c r="E52" s="15" t="str">
        <f>IFERROR(INDEX(BUDGET!$I:$I,MATCH(_xlfn.CONCAT(Accounts!E$44,Accounts!$A52),BUDGET!$C:$C,0)),"")</f>
        <v/>
      </c>
      <c r="F52" s="21" t="str">
        <f>IFERROR(INDEX(BUDGET!$P:$P,MATCH(_xlfn.CONCAT(Accounts!E$44,Accounts!$A52),BUDGET!$C:$C,0)),"")</f>
        <v/>
      </c>
      <c r="H52" s="15" t="str">
        <f>IFERROR(INDEX(BUDGET!$I:$I,MATCH(_xlfn.CONCAT(Accounts!H$44,Accounts!$A52),BUDGET!$C:$C,0)),"")</f>
        <v/>
      </c>
      <c r="I52" s="21" t="str">
        <f>IFERROR(INDEX(BUDGET!$P:$P,MATCH(_xlfn.CONCAT(Accounts!H$44,Accounts!$A52),BUDGET!$C:$C,0)),"")</f>
        <v/>
      </c>
      <c r="K52" s="51"/>
      <c r="L52" s="51"/>
      <c r="N52" s="51"/>
      <c r="O52" s="51"/>
    </row>
    <row r="53" spans="1:15" s="2" customFormat="1" ht="19.5" hidden="1" customHeight="1">
      <c r="A53" s="9">
        <v>9</v>
      </c>
      <c r="B53" s="9" t="str">
        <f t="shared" si="3"/>
        <v>Exclude</v>
      </c>
      <c r="C53" s="9"/>
      <c r="E53" s="15" t="str">
        <f>IFERROR(INDEX(BUDGET!$I:$I,MATCH(_xlfn.CONCAT(Accounts!E$44,Accounts!$A53),BUDGET!$C:$C,0)),"")</f>
        <v/>
      </c>
      <c r="F53" s="21" t="str">
        <f>IFERROR(INDEX(BUDGET!$P:$P,MATCH(_xlfn.CONCAT(Accounts!E$44,Accounts!$A53),BUDGET!$C:$C,0)),"")</f>
        <v/>
      </c>
      <c r="H53" s="15" t="str">
        <f>IFERROR(INDEX(BUDGET!$I:$I,MATCH(_xlfn.CONCAT(Accounts!H$44,Accounts!$A53),BUDGET!$C:$C,0)),"")</f>
        <v/>
      </c>
      <c r="I53" s="21" t="str">
        <f>IFERROR(INDEX(BUDGET!$P:$P,MATCH(_xlfn.CONCAT(Accounts!H$44,Accounts!$A53),BUDGET!$C:$C,0)),"")</f>
        <v/>
      </c>
      <c r="K53" s="51"/>
      <c r="L53" s="51"/>
      <c r="N53" s="51"/>
      <c r="O53" s="51"/>
    </row>
    <row r="54" spans="1:15" s="2" customFormat="1" ht="19.5" hidden="1" customHeight="1" thickBot="1">
      <c r="A54" s="9">
        <v>10</v>
      </c>
      <c r="B54" s="9" t="str">
        <f t="shared" si="3"/>
        <v>Exclude</v>
      </c>
      <c r="C54" s="9"/>
      <c r="E54" s="32" t="str">
        <f>IFERROR(INDEX(BUDGET!$I:$I,MATCH(_xlfn.CONCAT(Accounts!E$44,Accounts!$A54),BUDGET!$C:$C,0)),"")</f>
        <v/>
      </c>
      <c r="F54" s="33" t="str">
        <f>IFERROR(INDEX(BUDGET!$P:$P,MATCH(_xlfn.CONCAT(Accounts!E$44,Accounts!$A54),BUDGET!$C:$C,0)),"")</f>
        <v/>
      </c>
      <c r="H54" s="32" t="str">
        <f>IFERROR(INDEX(BUDGET!$I:$I,MATCH(_xlfn.CONCAT(Accounts!H$44,Accounts!$A54),BUDGET!$C:$C,0)),"")</f>
        <v/>
      </c>
      <c r="I54" s="33" t="str">
        <f>IFERROR(INDEX(BUDGET!$P:$P,MATCH(_xlfn.CONCAT(Accounts!H$44,Accounts!$A54),BUDGET!$C:$C,0)),"")</f>
        <v/>
      </c>
      <c r="K54" s="51"/>
      <c r="L54" s="51"/>
      <c r="N54" s="51"/>
      <c r="O54" s="51"/>
    </row>
    <row r="55" spans="1:15" s="2" customFormat="1" ht="19.5" customHeight="1" thickBot="1">
      <c r="A55" s="9"/>
      <c r="B55" s="61" t="s">
        <v>1</v>
      </c>
      <c r="C55" s="9"/>
      <c r="E55" s="80"/>
      <c r="F55" s="81"/>
      <c r="H55" s="79"/>
      <c r="I55" s="79"/>
      <c r="K55" s="51"/>
      <c r="L55" s="51"/>
      <c r="N55" s="51"/>
      <c r="O55" s="51"/>
    </row>
    <row r="56" spans="1:15" s="2" customFormat="1" ht="19.5" customHeight="1" thickBot="1">
      <c r="A56" s="9"/>
      <c r="B56" s="9" t="e">
        <f>IF(AND(E56="",F56="",H56="",I56="",K56="",L56="",N56="",O56=""),"Exclude","Include")</f>
        <v>#N/A</v>
      </c>
      <c r="C56" s="9"/>
      <c r="D56" s="101">
        <v>5</v>
      </c>
      <c r="E56" s="83" t="e">
        <f>UPPER(INDEX(BUDGET!$K:$K,MATCH(Accounts!D56,BUDGET!$E:$E,0)))</f>
        <v>#N/A</v>
      </c>
      <c r="F56" s="6">
        <f>SUBTOTAL(9,F57:F66)</f>
        <v>0</v>
      </c>
      <c r="G56" s="101">
        <v>6</v>
      </c>
      <c r="H56" s="83" t="str">
        <f>IFERROR(UPPER(INDEX(BUDGET!$K:$K,MATCH(Accounts!G56,BUDGET!$E:$E,0))),"NOT IN USE")</f>
        <v>NOT IN USE</v>
      </c>
      <c r="I56" s="6">
        <f>SUBTOTAL(9,I57:I66)</f>
        <v>0</v>
      </c>
      <c r="K56" s="51"/>
      <c r="L56" s="51"/>
      <c r="N56" s="51"/>
      <c r="O56" s="51"/>
    </row>
    <row r="57" spans="1:15" s="2" customFormat="1" ht="19.5" customHeight="1" thickBot="1">
      <c r="A57" s="9">
        <v>1</v>
      </c>
      <c r="B57" s="9" t="str">
        <f>IF(AND(E57="",F57="",H57="",I57="",K57="",L57="",N57="",O57=""),"Exclude","Include")</f>
        <v>Exclude</v>
      </c>
      <c r="C57" s="9"/>
      <c r="E57" s="77" t="str">
        <f>IFERROR(INDEX(BUDGET!$I:$I,MATCH(_xlfn.CONCAT(Accounts!E$56,Accounts!$A57),BUDGET!$C:$C,0)),"")</f>
        <v/>
      </c>
      <c r="F57" s="78" t="str">
        <f>IFERROR(INDEX(BUDGET!$P:$P,MATCH(_xlfn.CONCAT(Accounts!E$56,Accounts!$A57),BUDGET!$C:$C,0)),"")</f>
        <v/>
      </c>
      <c r="H57" s="77" t="str">
        <f>IFERROR(INDEX(BUDGET!$I:$I,MATCH(_xlfn.CONCAT(Accounts!H$56,Accounts!$A57),BUDGET!$C:$C,0)),"")</f>
        <v/>
      </c>
      <c r="I57" s="78" t="str">
        <f>IFERROR(INDEX(BUDGET!$P:$P,MATCH(_xlfn.CONCAT(Accounts!H$56,Accounts!$A57),BUDGET!$C:$C,0)),"")</f>
        <v/>
      </c>
      <c r="K57" s="51"/>
      <c r="L57" s="51"/>
      <c r="N57" s="51"/>
      <c r="O57" s="51"/>
    </row>
    <row r="58" spans="1:15" s="2" customFormat="1" ht="19.5" hidden="1" customHeight="1" thickBot="1">
      <c r="A58" s="9">
        <v>2</v>
      </c>
      <c r="B58" s="9" t="str">
        <f t="shared" ref="B58:B66" si="4">IF(AND(E58="",F58="",H58="",I58="",K58="",L58="",N58="",O58=""),"Exclude","Include")</f>
        <v>Exclude</v>
      </c>
      <c r="C58" s="9"/>
      <c r="E58" s="15" t="str">
        <f>IFERROR(INDEX(BUDGET!$I:$I,MATCH(_xlfn.CONCAT(Accounts!E$56,Accounts!$A58),BUDGET!$C:$C,0)),"")</f>
        <v/>
      </c>
      <c r="F58" s="21" t="str">
        <f>IFERROR(INDEX(BUDGET!$P:$P,MATCH(_xlfn.CONCAT(Accounts!E$56,Accounts!$A58),BUDGET!$C:$C,0)),"")</f>
        <v/>
      </c>
      <c r="H58" s="15" t="str">
        <f>IFERROR(INDEX(BUDGET!$I:$I,MATCH(_xlfn.CONCAT(Accounts!H$56,Accounts!$A58),BUDGET!$C:$C,0)),"")</f>
        <v/>
      </c>
      <c r="I58" s="21" t="str">
        <f>IFERROR(INDEX(BUDGET!$P:$P,MATCH(_xlfn.CONCAT(Accounts!H$56,Accounts!$A58),BUDGET!$C:$C,0)),"")</f>
        <v/>
      </c>
      <c r="K58" s="51"/>
      <c r="L58" s="51"/>
      <c r="N58" s="51"/>
      <c r="O58" s="51"/>
    </row>
    <row r="59" spans="1:15" s="2" customFormat="1" ht="19.5" hidden="1" customHeight="1">
      <c r="A59" s="9">
        <v>3</v>
      </c>
      <c r="B59" s="9" t="str">
        <f t="shared" si="4"/>
        <v>Exclude</v>
      </c>
      <c r="C59" s="9"/>
      <c r="E59" s="15" t="str">
        <f>IFERROR(INDEX(BUDGET!$I:$I,MATCH(_xlfn.CONCAT(Accounts!E$56,Accounts!$A59),BUDGET!$C:$C,0)),"")</f>
        <v/>
      </c>
      <c r="F59" s="21" t="str">
        <f>IFERROR(INDEX(BUDGET!$P:$P,MATCH(_xlfn.CONCAT(Accounts!E$56,Accounts!$A59),BUDGET!$C:$C,0)),"")</f>
        <v/>
      </c>
      <c r="H59" s="15" t="str">
        <f>IFERROR(INDEX(BUDGET!$I:$I,MATCH(_xlfn.CONCAT(Accounts!H$56,Accounts!$A59),BUDGET!$C:$C,0)),"")</f>
        <v/>
      </c>
      <c r="I59" s="21" t="str">
        <f>IFERROR(INDEX(BUDGET!$P:$P,MATCH(_xlfn.CONCAT(Accounts!H$56,Accounts!$A59),BUDGET!$C:$C,0)),"")</f>
        <v/>
      </c>
      <c r="K59" s="51"/>
      <c r="L59" s="51"/>
      <c r="N59" s="51"/>
      <c r="O59" s="51"/>
    </row>
    <row r="60" spans="1:15" s="2" customFormat="1" ht="19.5" hidden="1" customHeight="1">
      <c r="A60" s="9">
        <v>4</v>
      </c>
      <c r="B60" s="9" t="str">
        <f t="shared" si="4"/>
        <v>Exclude</v>
      </c>
      <c r="C60" s="9"/>
      <c r="E60" s="15" t="str">
        <f>IFERROR(INDEX(BUDGET!$I:$I,MATCH(_xlfn.CONCAT(Accounts!E$56,Accounts!$A60),BUDGET!$C:$C,0)),"")</f>
        <v/>
      </c>
      <c r="F60" s="21" t="str">
        <f>IFERROR(INDEX(BUDGET!$P:$P,MATCH(_xlfn.CONCAT(Accounts!E$56,Accounts!$A60),BUDGET!$C:$C,0)),"")</f>
        <v/>
      </c>
      <c r="H60" s="15" t="str">
        <f>IFERROR(INDEX(BUDGET!$I:$I,MATCH(_xlfn.CONCAT(Accounts!H$56,Accounts!$A60),BUDGET!$C:$C,0)),"")</f>
        <v/>
      </c>
      <c r="I60" s="21" t="str">
        <f>IFERROR(INDEX(BUDGET!$P:$P,MATCH(_xlfn.CONCAT(Accounts!H$56,Accounts!$A60),BUDGET!$C:$C,0)),"")</f>
        <v/>
      </c>
      <c r="K60" s="51"/>
      <c r="L60" s="51"/>
      <c r="N60" s="51"/>
      <c r="O60" s="51"/>
    </row>
    <row r="61" spans="1:15" s="2" customFormat="1" ht="19.5" hidden="1" customHeight="1">
      <c r="A61" s="9">
        <v>5</v>
      </c>
      <c r="B61" s="9" t="str">
        <f t="shared" si="4"/>
        <v>Exclude</v>
      </c>
      <c r="C61" s="9"/>
      <c r="E61" s="15" t="str">
        <f>IFERROR(INDEX(BUDGET!$I:$I,MATCH(_xlfn.CONCAT(Accounts!E$56,Accounts!$A61),BUDGET!$C:$C,0)),"")</f>
        <v/>
      </c>
      <c r="F61" s="21" t="str">
        <f>IFERROR(INDEX(BUDGET!$P:$P,MATCH(_xlfn.CONCAT(Accounts!E$56,Accounts!$A61),BUDGET!$C:$C,0)),"")</f>
        <v/>
      </c>
      <c r="H61" s="15" t="str">
        <f>IFERROR(INDEX(BUDGET!$I:$I,MATCH(_xlfn.CONCAT(Accounts!H$56,Accounts!$A61),BUDGET!$C:$C,0)),"")</f>
        <v/>
      </c>
      <c r="I61" s="21" t="str">
        <f>IFERROR(INDEX(BUDGET!$P:$P,MATCH(_xlfn.CONCAT(Accounts!H$56,Accounts!$A61),BUDGET!$C:$C,0)),"")</f>
        <v/>
      </c>
      <c r="K61" s="51"/>
      <c r="L61" s="51"/>
      <c r="N61" s="51"/>
      <c r="O61" s="51"/>
    </row>
    <row r="62" spans="1:15" s="2" customFormat="1" ht="19.5" hidden="1" customHeight="1">
      <c r="A62" s="9">
        <v>6</v>
      </c>
      <c r="B62" s="9" t="str">
        <f t="shared" si="4"/>
        <v>Exclude</v>
      </c>
      <c r="C62" s="9"/>
      <c r="E62" s="15" t="str">
        <f>IFERROR(INDEX(BUDGET!$I:$I,MATCH(_xlfn.CONCAT(Accounts!E$56,Accounts!$A62),BUDGET!$C:$C,0)),"")</f>
        <v/>
      </c>
      <c r="F62" s="21" t="str">
        <f>IFERROR(INDEX(BUDGET!$P:$P,MATCH(_xlfn.CONCAT(Accounts!E$56,Accounts!$A62),BUDGET!$C:$C,0)),"")</f>
        <v/>
      </c>
      <c r="H62" s="15" t="str">
        <f>IFERROR(INDEX(BUDGET!$I:$I,MATCH(_xlfn.CONCAT(Accounts!H$56,Accounts!$A62),BUDGET!$C:$C,0)),"")</f>
        <v/>
      </c>
      <c r="I62" s="21" t="str">
        <f>IFERROR(INDEX(BUDGET!$P:$P,MATCH(_xlfn.CONCAT(Accounts!H$56,Accounts!$A62),BUDGET!$C:$C,0)),"")</f>
        <v/>
      </c>
      <c r="K62" s="51"/>
      <c r="L62" s="51"/>
      <c r="N62" s="51"/>
      <c r="O62" s="51"/>
    </row>
    <row r="63" spans="1:15" s="2" customFormat="1" ht="19.5" hidden="1" customHeight="1">
      <c r="A63" s="9">
        <v>7</v>
      </c>
      <c r="B63" s="9" t="str">
        <f t="shared" si="4"/>
        <v>Exclude</v>
      </c>
      <c r="C63" s="9"/>
      <c r="E63" s="15" t="str">
        <f>IFERROR(INDEX(BUDGET!$I:$I,MATCH(_xlfn.CONCAT(Accounts!E$56,Accounts!$A63),BUDGET!$C:$C,0)),"")</f>
        <v/>
      </c>
      <c r="F63" s="21" t="str">
        <f>IFERROR(INDEX(BUDGET!$P:$P,MATCH(_xlfn.CONCAT(Accounts!E$56,Accounts!$A63),BUDGET!$C:$C,0)),"")</f>
        <v/>
      </c>
      <c r="H63" s="15" t="str">
        <f>IFERROR(INDEX(BUDGET!$I:$I,MATCH(_xlfn.CONCAT(Accounts!H$56,Accounts!$A63),BUDGET!$C:$C,0)),"")</f>
        <v/>
      </c>
      <c r="I63" s="21" t="str">
        <f>IFERROR(INDEX(BUDGET!$P:$P,MATCH(_xlfn.CONCAT(Accounts!H$56,Accounts!$A63),BUDGET!$C:$C,0)),"")</f>
        <v/>
      </c>
      <c r="K63" s="51"/>
      <c r="L63" s="51"/>
      <c r="N63" s="51"/>
      <c r="O63" s="51"/>
    </row>
    <row r="64" spans="1:15" s="2" customFormat="1" ht="19.5" hidden="1" customHeight="1">
      <c r="A64" s="9">
        <v>8</v>
      </c>
      <c r="B64" s="9" t="str">
        <f t="shared" si="4"/>
        <v>Exclude</v>
      </c>
      <c r="C64" s="9"/>
      <c r="E64" s="15" t="str">
        <f>IFERROR(INDEX(BUDGET!$I:$I,MATCH(_xlfn.CONCAT(Accounts!E$56,Accounts!$A64),BUDGET!$C:$C,0)),"")</f>
        <v/>
      </c>
      <c r="F64" s="21" t="str">
        <f>IFERROR(INDEX(BUDGET!$P:$P,MATCH(_xlfn.CONCAT(Accounts!E$56,Accounts!$A64),BUDGET!$C:$C,0)),"")</f>
        <v/>
      </c>
      <c r="H64" s="15" t="str">
        <f>IFERROR(INDEX(BUDGET!$I:$I,MATCH(_xlfn.CONCAT(Accounts!H$56,Accounts!$A64),BUDGET!$C:$C,0)),"")</f>
        <v/>
      </c>
      <c r="I64" s="21" t="str">
        <f>IFERROR(INDEX(BUDGET!$P:$P,MATCH(_xlfn.CONCAT(Accounts!H$56,Accounts!$A64),BUDGET!$C:$C,0)),"")</f>
        <v/>
      </c>
      <c r="K64" s="51"/>
      <c r="L64" s="51"/>
      <c r="N64" s="51"/>
      <c r="O64" s="51"/>
    </row>
    <row r="65" spans="1:15" s="2" customFormat="1" ht="19.5" hidden="1" customHeight="1">
      <c r="A65" s="9">
        <v>9</v>
      </c>
      <c r="B65" s="9" t="str">
        <f t="shared" si="4"/>
        <v>Exclude</v>
      </c>
      <c r="C65" s="9"/>
      <c r="E65" s="15" t="str">
        <f>IFERROR(INDEX(BUDGET!$I:$I,MATCH(_xlfn.CONCAT(Accounts!E$56,Accounts!$A65),BUDGET!$C:$C,0)),"")</f>
        <v/>
      </c>
      <c r="F65" s="21" t="str">
        <f>IFERROR(INDEX(BUDGET!$P:$P,MATCH(_xlfn.CONCAT(Accounts!E$56,Accounts!$A65),BUDGET!$C:$C,0)),"")</f>
        <v/>
      </c>
      <c r="H65" s="15" t="str">
        <f>IFERROR(INDEX(BUDGET!$I:$I,MATCH(_xlfn.CONCAT(Accounts!H$56,Accounts!$A65),BUDGET!$C:$C,0)),"")</f>
        <v/>
      </c>
      <c r="I65" s="21" t="str">
        <f>IFERROR(INDEX(BUDGET!$P:$P,MATCH(_xlfn.CONCAT(Accounts!H$56,Accounts!$A65),BUDGET!$C:$C,0)),"")</f>
        <v/>
      </c>
      <c r="K65" s="51"/>
      <c r="L65" s="51"/>
      <c r="N65" s="51"/>
      <c r="O65" s="51"/>
    </row>
    <row r="66" spans="1:15" s="2" customFormat="1" ht="19.5" hidden="1" customHeight="1" thickBot="1">
      <c r="A66" s="9">
        <v>10</v>
      </c>
      <c r="B66" s="9" t="str">
        <f t="shared" si="4"/>
        <v>Exclude</v>
      </c>
      <c r="C66" s="9"/>
      <c r="E66" s="32" t="str">
        <f>IFERROR(INDEX(BUDGET!$I:$I,MATCH(_xlfn.CONCAT(Accounts!E$56,Accounts!$A66),BUDGET!$C:$C,0)),"")</f>
        <v/>
      </c>
      <c r="F66" s="33" t="str">
        <f>IFERROR(INDEX(BUDGET!$P:$P,MATCH(_xlfn.CONCAT(Accounts!E$56,Accounts!$A66),BUDGET!$C:$C,0)),"")</f>
        <v/>
      </c>
      <c r="H66" s="32" t="str">
        <f>IFERROR(INDEX(BUDGET!$I:$I,MATCH(_xlfn.CONCAT(Accounts!H$56,Accounts!$A66),BUDGET!$C:$C,0)),"")</f>
        <v/>
      </c>
      <c r="I66" s="33" t="str">
        <f>IFERROR(INDEX(BUDGET!$P:$P,MATCH(_xlfn.CONCAT(Accounts!H$56,Accounts!$A66),BUDGET!$C:$C,0)),"")</f>
        <v/>
      </c>
      <c r="K66" s="51"/>
      <c r="L66" s="51"/>
      <c r="N66" s="51"/>
      <c r="O66" s="51"/>
    </row>
    <row r="67" spans="1:15" s="2" customFormat="1" ht="19.5" customHeight="1" thickBot="1">
      <c r="A67" s="9"/>
      <c r="B67" s="62" t="s">
        <v>1</v>
      </c>
      <c r="C67" s="9"/>
      <c r="E67" s="85"/>
      <c r="F67" s="86"/>
      <c r="H67" s="87"/>
      <c r="I67" s="87"/>
      <c r="K67" s="51"/>
      <c r="L67" s="51"/>
      <c r="N67" s="51"/>
      <c r="O67" s="51"/>
    </row>
    <row r="68" spans="1:15" s="2" customFormat="1" ht="27.6" customHeight="1" thickBot="1">
      <c r="A68" s="9"/>
      <c r="B68" s="62" t="s">
        <v>1</v>
      </c>
      <c r="C68" s="9"/>
      <c r="E68" s="93" t="s">
        <v>13</v>
      </c>
      <c r="F68" s="88"/>
      <c r="G68" s="89"/>
      <c r="H68" s="90"/>
      <c r="I68" s="91"/>
      <c r="K68" s="51"/>
      <c r="L68" s="51"/>
      <c r="N68" s="51"/>
      <c r="O68" s="51"/>
    </row>
    <row r="69" spans="1:15" ht="19.5" customHeight="1" thickBot="1">
      <c r="B69" s="62" t="s">
        <v>1</v>
      </c>
      <c r="E69" s="66"/>
      <c r="F69" s="82"/>
      <c r="H69" s="84"/>
      <c r="I69" s="84"/>
      <c r="K69" s="66"/>
      <c r="L69" s="66"/>
      <c r="N69" s="66"/>
      <c r="O69" s="66"/>
    </row>
    <row r="70" spans="1:15" s="3" customFormat="1" ht="19.5" customHeight="1" thickBot="1">
      <c r="A70" s="8"/>
      <c r="B70" s="62" t="s">
        <v>1</v>
      </c>
      <c r="C70" s="8"/>
      <c r="E70" s="100" t="s">
        <v>14</v>
      </c>
      <c r="F70" s="94">
        <f>SUBTOTAL(9,F71:F122)</f>
        <v>330</v>
      </c>
      <c r="H70" s="100" t="s">
        <v>15</v>
      </c>
      <c r="I70" s="7">
        <f>SUBTOTAL(9,I71:I122)</f>
        <v>842.30769230769238</v>
      </c>
      <c r="K70" s="67"/>
      <c r="L70" s="68"/>
      <c r="N70" s="69"/>
      <c r="O70" s="70"/>
    </row>
    <row r="71" spans="1:15" s="2" customFormat="1" ht="19.5" customHeight="1">
      <c r="A71" s="9">
        <v>1</v>
      </c>
      <c r="B71" s="9" t="str">
        <f>IF(AND(E71="",F71="",H71="",I71="",K71="",L71="",N71="",O71=""),"Exclude","Include")</f>
        <v>Include</v>
      </c>
      <c r="C71" s="9">
        <v>1</v>
      </c>
      <c r="E71" s="16" t="str">
        <f>IFERROR(INDEX(BUDGET!$I:$I,MATCH(_xlfn.CONCAT(Accounts!E$70,Accounts!$A71),BUDGET!$C:$C,0)),"")</f>
        <v>Groceries</v>
      </c>
      <c r="F71" s="22">
        <f>IFERROR(INDEX(BUDGET!$P:$P,MATCH(_xlfn.CONCAT(Accounts!E$70,Accounts!$A71),BUDGET!$C:$C,0)),"")</f>
        <v>250</v>
      </c>
      <c r="H71" s="16" t="str">
        <f>IFERROR(INDEX(BUDGET!$I:$I,MATCH(_xlfn.CONCAT(Accounts!H$70,Accounts!$A71),BUDGET!$C:$C,0)),"")</f>
        <v>Rent or mortgage</v>
      </c>
      <c r="I71" s="22">
        <f>IFERROR(INDEX(BUDGET!$P:$P,MATCH(_xlfn.CONCAT(Accounts!H$70,Accounts!$A71),BUDGET!$C:$C,0)),"")</f>
        <v>800</v>
      </c>
      <c r="K71" s="58"/>
      <c r="L71" s="59"/>
      <c r="N71" s="58"/>
      <c r="O71" s="59"/>
    </row>
    <row r="72" spans="1:15" s="2" customFormat="1" ht="19.5" customHeight="1">
      <c r="A72" s="9">
        <v>2</v>
      </c>
      <c r="B72" s="9" t="str">
        <f t="shared" ref="B72:B122" si="5">IF(AND(E72="",F72="",H72="",I72="",K72="",L72="",N72="",O72=""),"Exclude","Include")</f>
        <v>Include</v>
      </c>
      <c r="C72" s="9">
        <v>2</v>
      </c>
      <c r="E72" s="17" t="str">
        <f>IFERROR(INDEX(BUDGET!$I:$I,MATCH(_xlfn.CONCAT(Accounts!E$70,Accounts!$A72),BUDGET!$C:$C,0)),"")</f>
        <v>Fuel</v>
      </c>
      <c r="F72" s="23">
        <f>IFERROR(INDEX(BUDGET!$P:$P,MATCH(_xlfn.CONCAT(Accounts!E$70,Accounts!$A72),BUDGET!$C:$C,0)),"")</f>
        <v>80</v>
      </c>
      <c r="H72" s="17" t="str">
        <f>IFERROR(INDEX(BUDGET!$I:$I,MATCH(_xlfn.CONCAT(Accounts!H$70,Accounts!$A72),BUDGET!$C:$C,0)),"")</f>
        <v>Strata fees</v>
      </c>
      <c r="I72" s="23">
        <f>IFERROR(INDEX(BUDGET!$P:$P,MATCH(_xlfn.CONCAT(Accounts!H$70,Accounts!$A72),BUDGET!$C:$C,0)),"")</f>
        <v>23.076923076923077</v>
      </c>
      <c r="K72" s="58"/>
      <c r="L72" s="59"/>
      <c r="N72" s="58"/>
      <c r="O72" s="59"/>
    </row>
    <row r="73" spans="1:15" s="2" customFormat="1" ht="19.5" customHeight="1">
      <c r="A73" s="9">
        <v>3</v>
      </c>
      <c r="B73" s="9" t="str">
        <f t="shared" si="5"/>
        <v>Include</v>
      </c>
      <c r="C73" s="9">
        <v>3</v>
      </c>
      <c r="E73" s="17" t="str">
        <f>IFERROR(INDEX(BUDGET!$I:$I,MATCH(_xlfn.CONCAT(Accounts!E$70,Accounts!$A73),BUDGET!$C:$C,0)),"")</f>
        <v>Coffee / Tea</v>
      </c>
      <c r="F73" s="23">
        <f>IFERROR(INDEX(BUDGET!$P:$P,MATCH(_xlfn.CONCAT(Accounts!E$70,Accounts!$A73),BUDGET!$C:$C,0)),"")</f>
        <v>0</v>
      </c>
      <c r="H73" s="17" t="str">
        <f>IFERROR(INDEX(BUDGET!$I:$I,MATCH(_xlfn.CONCAT(Accounts!H$70,Accounts!$A73),BUDGET!$C:$C,0)),"")</f>
        <v>Council rates</v>
      </c>
      <c r="I73" s="23">
        <f>IFERROR(INDEX(BUDGET!$P:$P,MATCH(_xlfn.CONCAT(Accounts!H$70,Accounts!$A73),BUDGET!$C:$C,0)),"")</f>
        <v>19.23076923076923</v>
      </c>
      <c r="K73" s="58"/>
      <c r="L73" s="59"/>
      <c r="N73" s="58"/>
      <c r="O73" s="59"/>
    </row>
    <row r="74" spans="1:15" s="2" customFormat="1" ht="19.5" customHeight="1">
      <c r="A74" s="9">
        <v>4</v>
      </c>
      <c r="B74" s="9" t="str">
        <f t="shared" si="5"/>
        <v>Include</v>
      </c>
      <c r="C74" s="9">
        <v>4</v>
      </c>
      <c r="E74" s="17" t="str">
        <f>IFERROR(INDEX(BUDGET!$I:$I,MATCH(_xlfn.CONCAT(Accounts!E$70,Accounts!$A74),BUDGET!$C:$C,0)),"")</f>
        <v>Eating out</v>
      </c>
      <c r="F74" s="23">
        <f>IFERROR(INDEX(BUDGET!$P:$P,MATCH(_xlfn.CONCAT(Accounts!E$70,Accounts!$A74),BUDGET!$C:$C,0)),"")</f>
        <v>0</v>
      </c>
      <c r="H74" s="17" t="str">
        <f>IFERROR(INDEX(BUDGET!$I:$I,MATCH(_xlfn.CONCAT(Accounts!H$70,Accounts!$A74),BUDGET!$C:$C,0)),"")</f>
        <v>Water</v>
      </c>
      <c r="I74" s="23">
        <f>IFERROR(INDEX(BUDGET!$P:$P,MATCH(_xlfn.CONCAT(Accounts!H$70,Accounts!$A74),BUDGET!$C:$C,0)),"")</f>
        <v>0</v>
      </c>
      <c r="K74" s="58"/>
      <c r="L74" s="59"/>
      <c r="N74" s="58"/>
      <c r="O74" s="59"/>
    </row>
    <row r="75" spans="1:15" s="2" customFormat="1" ht="19.5" customHeight="1">
      <c r="A75" s="9">
        <v>5</v>
      </c>
      <c r="B75" s="9" t="str">
        <f t="shared" si="5"/>
        <v>Include</v>
      </c>
      <c r="C75" s="9">
        <v>5</v>
      </c>
      <c r="E75" s="17" t="str">
        <f>IFERROR(INDEX(BUDGET!$I:$I,MATCH(_xlfn.CONCAT(Accounts!E$70,Accounts!$A75),BUDGET!$C:$C,0)),"")</f>
        <v>Personal care / cosmetics</v>
      </c>
      <c r="F75" s="23">
        <f>IFERROR(INDEX(BUDGET!$P:$P,MATCH(_xlfn.CONCAT(Accounts!E$70,Accounts!$A75),BUDGET!$C:$C,0)),"")</f>
        <v>0</v>
      </c>
      <c r="H75" s="17" t="str">
        <f>IFERROR(INDEX(BUDGET!$I:$I,MATCH(_xlfn.CONCAT(Accounts!H$70,Accounts!$A75),BUDGET!$C:$C,0)),"")</f>
        <v>Gas</v>
      </c>
      <c r="I75" s="23">
        <f>IFERROR(INDEX(BUDGET!$P:$P,MATCH(_xlfn.CONCAT(Accounts!H$70,Accounts!$A75),BUDGET!$C:$C,0)),"")</f>
        <v>0</v>
      </c>
      <c r="K75" s="58"/>
      <c r="L75" s="59"/>
      <c r="N75" s="58"/>
      <c r="O75" s="59"/>
    </row>
    <row r="76" spans="1:15" s="2" customFormat="1" ht="19.5" customHeight="1">
      <c r="A76" s="9">
        <v>6</v>
      </c>
      <c r="B76" s="9" t="str">
        <f t="shared" si="5"/>
        <v>Include</v>
      </c>
      <c r="C76" s="9">
        <v>6</v>
      </c>
      <c r="E76" s="17" t="str">
        <f>IFERROR(INDEX(BUDGET!$I:$I,MATCH(_xlfn.CONCAT(Accounts!E$70,Accounts!$A76),BUDGET!$C:$C,0)),"")</f>
        <v>Parking</v>
      </c>
      <c r="F76" s="23">
        <f>IFERROR(INDEX(BUDGET!$P:$P,MATCH(_xlfn.CONCAT(Accounts!E$70,Accounts!$A76),BUDGET!$C:$C,0)),"")</f>
        <v>0</v>
      </c>
      <c r="H76" s="17" t="str">
        <f>IFERROR(INDEX(BUDGET!$I:$I,MATCH(_xlfn.CONCAT(Accounts!H$70,Accounts!$A76),BUDGET!$C:$C,0)),"")</f>
        <v>Electricity</v>
      </c>
      <c r="I76" s="23">
        <f>IFERROR(INDEX(BUDGET!$P:$P,MATCH(_xlfn.CONCAT(Accounts!H$70,Accounts!$A76),BUDGET!$C:$C,0)),"")</f>
        <v>0</v>
      </c>
      <c r="K76" s="58"/>
      <c r="L76" s="59"/>
      <c r="N76" s="58"/>
      <c r="O76" s="59"/>
    </row>
    <row r="77" spans="1:15" s="2" customFormat="1" ht="19.5" customHeight="1">
      <c r="A77" s="9">
        <v>7</v>
      </c>
      <c r="B77" s="9" t="str">
        <f t="shared" si="5"/>
        <v>Include</v>
      </c>
      <c r="C77" s="9">
        <v>7</v>
      </c>
      <c r="E77" s="17" t="str">
        <f>IFERROR(INDEX(BUDGET!$I:$I,MATCH(_xlfn.CONCAT(Accounts!E$70,Accounts!$A77),BUDGET!$C:$C,0)),"")</f>
        <v>Public Transport</v>
      </c>
      <c r="F77" s="23">
        <f>IFERROR(INDEX(BUDGET!$P:$P,MATCH(_xlfn.CONCAT(Accounts!E$70,Accounts!$A77),BUDGET!$C:$C,0)),"")</f>
        <v>0</v>
      </c>
      <c r="H77" s="17" t="str">
        <f>IFERROR(INDEX(BUDGET!$I:$I,MATCH(_xlfn.CONCAT(Accounts!H$70,Accounts!$A77),BUDGET!$C:$C,0)),"")</f>
        <v>House and contents Insurance</v>
      </c>
      <c r="I77" s="23">
        <f>IFERROR(INDEX(BUDGET!$P:$P,MATCH(_xlfn.CONCAT(Accounts!H$70,Accounts!$A77),BUDGET!$C:$C,0)),"")</f>
        <v>0</v>
      </c>
      <c r="K77" s="58"/>
      <c r="L77" s="59"/>
      <c r="N77" s="58"/>
      <c r="O77" s="59"/>
    </row>
    <row r="78" spans="1:15" s="2" customFormat="1" ht="19.5" customHeight="1">
      <c r="A78" s="9">
        <v>8</v>
      </c>
      <c r="B78" s="9" t="str">
        <f t="shared" si="5"/>
        <v>Include</v>
      </c>
      <c r="C78" s="9">
        <v>8</v>
      </c>
      <c r="E78" s="17" t="str">
        <f>IFERROR(INDEX(BUDGET!$I:$I,MATCH(_xlfn.CONCAT(Accounts!E$70,Accounts!$A78),BUDGET!$C:$C,0)),"")</f>
        <v>Recreation / Entertainment</v>
      </c>
      <c r="F78" s="23">
        <f>IFERROR(INDEX(BUDGET!$P:$P,MATCH(_xlfn.CONCAT(Accounts!E$70,Accounts!$A78),BUDGET!$C:$C,0)),"")</f>
        <v>0</v>
      </c>
      <c r="H78" s="17" t="str">
        <f>IFERROR(INDEX(BUDGET!$I:$I,MATCH(_xlfn.CONCAT(Accounts!H$70,Accounts!$A78),BUDGET!$C:$C,0)),"")</f>
        <v>Furniture / appliance rental</v>
      </c>
      <c r="I78" s="23">
        <f>IFERROR(INDEX(BUDGET!$P:$P,MATCH(_xlfn.CONCAT(Accounts!H$70,Accounts!$A78),BUDGET!$C:$C,0)),"")</f>
        <v>0</v>
      </c>
      <c r="K78" s="58"/>
      <c r="L78" s="59"/>
      <c r="N78" s="58"/>
      <c r="O78" s="59"/>
    </row>
    <row r="79" spans="1:15" s="2" customFormat="1" ht="19.5" customHeight="1">
      <c r="A79" s="9">
        <v>9</v>
      </c>
      <c r="B79" s="9" t="str">
        <f t="shared" si="5"/>
        <v>Include</v>
      </c>
      <c r="C79" s="9">
        <v>9</v>
      </c>
      <c r="E79" s="17" t="str">
        <f>IFERROR(INDEX(BUDGET!$I:$I,MATCH(_xlfn.CONCAT(Accounts!E$70,Accounts!$A79),BUDGET!$C:$C,0)),"")</f>
        <v>Weekly medical costs</v>
      </c>
      <c r="F79" s="23">
        <f>IFERROR(INDEX(BUDGET!$P:$P,MATCH(_xlfn.CONCAT(Accounts!E$70,Accounts!$A79),BUDGET!$C:$C,0)),"")</f>
        <v>0</v>
      </c>
      <c r="H79" s="17" t="str">
        <f>IFERROR(INDEX(BUDGET!$I:$I,MATCH(_xlfn.CONCAT(Accounts!H$70,Accounts!$A79),BUDGET!$C:$C,0)),"")</f>
        <v>Other housing expenses</v>
      </c>
      <c r="I79" s="23">
        <f>IFERROR(INDEX(BUDGET!$P:$P,MATCH(_xlfn.CONCAT(Accounts!H$70,Accounts!$A79),BUDGET!$C:$C,0)),"")</f>
        <v>0</v>
      </c>
      <c r="K79" s="58"/>
      <c r="L79" s="59"/>
      <c r="N79" s="58"/>
      <c r="O79" s="59"/>
    </row>
    <row r="80" spans="1:15" s="2" customFormat="1" ht="19.5" customHeight="1">
      <c r="A80" s="9">
        <v>10</v>
      </c>
      <c r="B80" s="9" t="str">
        <f t="shared" si="5"/>
        <v>Include</v>
      </c>
      <c r="C80" s="9">
        <v>10</v>
      </c>
      <c r="E80" s="17" t="str">
        <f>IFERROR(INDEX(BUDGET!$I:$I,MATCH(_xlfn.CONCAT(Accounts!E$70,Accounts!$A80),BUDGET!$C:$C,0)),"")</f>
        <v>Cigarettes</v>
      </c>
      <c r="F80" s="23">
        <f>IFERROR(INDEX(BUDGET!$P:$P,MATCH(_xlfn.CONCAT(Accounts!E$70,Accounts!$A80),BUDGET!$C:$C,0)),"")</f>
        <v>0</v>
      </c>
      <c r="H80" s="17" t="str">
        <f>IFERROR(INDEX(BUDGET!$I:$I,MATCH(_xlfn.CONCAT(Accounts!H$70,Accounts!$A80),BUDGET!$C:$C,0)),"")</f>
        <v>Internet</v>
      </c>
      <c r="I80" s="23">
        <f>IFERROR(INDEX(BUDGET!$P:$P,MATCH(_xlfn.CONCAT(Accounts!H$70,Accounts!$A80),BUDGET!$C:$C,0)),"")</f>
        <v>0</v>
      </c>
      <c r="K80" s="58"/>
      <c r="L80" s="59"/>
      <c r="N80" s="58"/>
      <c r="O80" s="59"/>
    </row>
    <row r="81" spans="1:15" s="2" customFormat="1" ht="19.5" customHeight="1">
      <c r="A81" s="9">
        <v>11</v>
      </c>
      <c r="B81" s="9" t="str">
        <f t="shared" si="5"/>
        <v>Include</v>
      </c>
      <c r="C81" s="9"/>
      <c r="E81" s="17" t="str">
        <f>IFERROR(INDEX(BUDGET!$I:$I,MATCH(_xlfn.CONCAT(Accounts!E$70,Accounts!$A81),BUDGET!$C:$C,0)),"")</f>
        <v>Alcohol</v>
      </c>
      <c r="F81" s="23">
        <f>IFERROR(INDEX(BUDGET!$P:$P,MATCH(_xlfn.CONCAT(Accounts!E$70,Accounts!$A81),BUDGET!$C:$C,0)),"")</f>
        <v>0</v>
      </c>
      <c r="H81" s="17" t="str">
        <f>IFERROR(INDEX(BUDGET!$I:$I,MATCH(_xlfn.CONCAT(Accounts!H$70,Accounts!$A81),BUDGET!$C:$C,0)),"")</f>
        <v>Home phone</v>
      </c>
      <c r="I81" s="23">
        <f>IFERROR(INDEX(BUDGET!$P:$P,MATCH(_xlfn.CONCAT(Accounts!H$70,Accounts!$A81),BUDGET!$C:$C,0)),"")</f>
        <v>0</v>
      </c>
      <c r="K81" s="58"/>
      <c r="L81" s="59"/>
      <c r="N81" s="58"/>
      <c r="O81" s="59"/>
    </row>
    <row r="82" spans="1:15" s="2" customFormat="1" ht="19.5" customHeight="1">
      <c r="A82" s="9">
        <v>12</v>
      </c>
      <c r="B82" s="9" t="str">
        <f t="shared" si="5"/>
        <v>Include</v>
      </c>
      <c r="C82" s="9"/>
      <c r="E82" s="17" t="str">
        <f>IFERROR(INDEX(BUDGET!$I:$I,MATCH(_xlfn.CONCAT(Accounts!E$70,Accounts!$A82),BUDGET!$C:$C,0)),"")</f>
        <v>Other</v>
      </c>
      <c r="F82" s="23">
        <f>IFERROR(INDEX(BUDGET!$P:$P,MATCH(_xlfn.CONCAT(Accounts!E$70,Accounts!$A82),BUDGET!$C:$C,0)),"")</f>
        <v>0</v>
      </c>
      <c r="H82" s="17" t="str">
        <f>IFERROR(INDEX(BUDGET!$I:$I,MATCH(_xlfn.CONCAT(Accounts!H$70,Accounts!$A82),BUDGET!$C:$C,0)),"")</f>
        <v>Mobile phone 1</v>
      </c>
      <c r="I82" s="23">
        <f>IFERROR(INDEX(BUDGET!$P:$P,MATCH(_xlfn.CONCAT(Accounts!H$70,Accounts!$A82),BUDGET!$C:$C,0)),"")</f>
        <v>0</v>
      </c>
      <c r="K82" s="67"/>
      <c r="L82" s="68"/>
      <c r="N82" s="58"/>
      <c r="O82" s="59"/>
    </row>
    <row r="83" spans="1:15" s="2" customFormat="1" ht="19.5" customHeight="1">
      <c r="A83" s="9">
        <v>13</v>
      </c>
      <c r="B83" s="9" t="str">
        <f t="shared" si="5"/>
        <v>Include</v>
      </c>
      <c r="C83" s="9">
        <v>1</v>
      </c>
      <c r="E83" s="17" t="str">
        <f>IFERROR(INDEX(BUDGET!$I:$I,MATCH(_xlfn.CONCAT(Accounts!E$70,Accounts!$A83),BUDGET!$C:$C,0)),"")</f>
        <v>Other</v>
      </c>
      <c r="F83" s="23">
        <f>IFERROR(INDEX(BUDGET!$P:$P,MATCH(_xlfn.CONCAT(Accounts!E$70,Accounts!$A83),BUDGET!$C:$C,0)),"")</f>
        <v>0</v>
      </c>
      <c r="H83" s="17" t="str">
        <f>IFERROR(INDEX(BUDGET!$I:$I,MATCH(_xlfn.CONCAT(Accounts!H$70,Accounts!$A83),BUDGET!$C:$C,0)),"")</f>
        <v>Mobile phone 2</v>
      </c>
      <c r="I83" s="23">
        <f>IFERROR(INDEX(BUDGET!$P:$P,MATCH(_xlfn.CONCAT(Accounts!H$70,Accounts!$A83),BUDGET!$C:$C,0)),"")</f>
        <v>0</v>
      </c>
      <c r="K83" s="58"/>
      <c r="L83" s="59"/>
      <c r="N83" s="58"/>
      <c r="O83" s="59"/>
    </row>
    <row r="84" spans="1:15" s="2" customFormat="1" ht="19.5" customHeight="1">
      <c r="A84" s="9">
        <v>14</v>
      </c>
      <c r="B84" s="9" t="str">
        <f t="shared" si="5"/>
        <v>Include</v>
      </c>
      <c r="C84" s="9">
        <v>2</v>
      </c>
      <c r="E84" s="17" t="str">
        <f>IFERROR(INDEX(BUDGET!$I:$I,MATCH(_xlfn.CONCAT(Accounts!E$70,Accounts!$A84),BUDGET!$C:$C,0)),"")</f>
        <v>Other</v>
      </c>
      <c r="F84" s="23">
        <f>IFERROR(INDEX(BUDGET!$P:$P,MATCH(_xlfn.CONCAT(Accounts!E$70,Accounts!$A84),BUDGET!$C:$C,0)),"")</f>
        <v>0</v>
      </c>
      <c r="H84" s="17" t="str">
        <f>IFERROR(INDEX(BUDGET!$I:$I,MATCH(_xlfn.CONCAT(Accounts!H$70,Accounts!$A84),BUDGET!$C:$C,0)),"")</f>
        <v>TV subscription</v>
      </c>
      <c r="I84" s="23">
        <f>IFERROR(INDEX(BUDGET!$P:$P,MATCH(_xlfn.CONCAT(Accounts!H$70,Accounts!$A84),BUDGET!$C:$C,0)),"")</f>
        <v>0</v>
      </c>
      <c r="K84" s="58"/>
      <c r="L84" s="59"/>
      <c r="N84" s="58"/>
      <c r="O84" s="59"/>
    </row>
    <row r="85" spans="1:15" s="2" customFormat="1" ht="19.5" customHeight="1">
      <c r="A85" s="9">
        <v>15</v>
      </c>
      <c r="B85" s="9" t="str">
        <f t="shared" si="5"/>
        <v>Include</v>
      </c>
      <c r="C85" s="9">
        <v>3</v>
      </c>
      <c r="E85" s="17" t="str">
        <f>IFERROR(INDEX(BUDGET!$I:$I,MATCH(_xlfn.CONCAT(Accounts!E$70,Accounts!$A85),BUDGET!$C:$C,0)),"")</f>
        <v>Other</v>
      </c>
      <c r="F85" s="23">
        <f>IFERROR(INDEX(BUDGET!$P:$P,MATCH(_xlfn.CONCAT(Accounts!E$70,Accounts!$A85),BUDGET!$C:$C,0)),"")</f>
        <v>0</v>
      </c>
      <c r="H85" s="17" t="str">
        <f>IFERROR(INDEX(BUDGET!$I:$I,MATCH(_xlfn.CONCAT(Accounts!H$70,Accounts!$A85),BUDGET!$C:$C,0)),"")</f>
        <v>Other media services</v>
      </c>
      <c r="I85" s="23">
        <f>IFERROR(INDEX(BUDGET!$P:$P,MATCH(_xlfn.CONCAT(Accounts!H$70,Accounts!$A85),BUDGET!$C:$C,0)),"")</f>
        <v>0</v>
      </c>
      <c r="K85" s="58"/>
      <c r="L85" s="59"/>
      <c r="N85" s="58"/>
      <c r="O85" s="59"/>
    </row>
    <row r="86" spans="1:15" s="2" customFormat="1" ht="19.5" customHeight="1">
      <c r="A86" s="9">
        <v>16</v>
      </c>
      <c r="B86" s="9" t="str">
        <f t="shared" si="5"/>
        <v>Include</v>
      </c>
      <c r="C86" s="9">
        <v>4</v>
      </c>
      <c r="E86" s="17" t="str">
        <f>IFERROR(INDEX(BUDGET!$I:$I,MATCH(_xlfn.CONCAT(Accounts!E$70,Accounts!$A86),BUDGET!$C:$C,0)),"")</f>
        <v/>
      </c>
      <c r="F86" s="23" t="str">
        <f>IFERROR(INDEX(BUDGET!$P:$P,MATCH(_xlfn.CONCAT(Accounts!E$70,Accounts!$A86),BUDGET!$C:$C,0)),"")</f>
        <v/>
      </c>
      <c r="H86" s="17" t="str">
        <f>IFERROR(INDEX(BUDGET!$I:$I,MATCH(_xlfn.CONCAT(Accounts!H$70,Accounts!$A86),BUDGET!$C:$C,0)),"")</f>
        <v>Private health insurance</v>
      </c>
      <c r="I86" s="23">
        <f>IFERROR(INDEX(BUDGET!$P:$P,MATCH(_xlfn.CONCAT(Accounts!H$70,Accounts!$A86),BUDGET!$C:$C,0)),"")</f>
        <v>0</v>
      </c>
      <c r="K86" s="58"/>
      <c r="L86" s="59"/>
      <c r="N86" s="58"/>
      <c r="O86" s="59"/>
    </row>
    <row r="87" spans="1:15" s="2" customFormat="1" ht="19.5" customHeight="1">
      <c r="A87" s="9">
        <v>17</v>
      </c>
      <c r="B87" s="9" t="str">
        <f t="shared" si="5"/>
        <v>Include</v>
      </c>
      <c r="C87" s="9">
        <v>5</v>
      </c>
      <c r="E87" s="17" t="str">
        <f>IFERROR(INDEX(BUDGET!$I:$I,MATCH(_xlfn.CONCAT(Accounts!E$70,Accounts!$A87),BUDGET!$C:$C,0)),"")</f>
        <v/>
      </c>
      <c r="F87" s="23" t="str">
        <f>IFERROR(INDEX(BUDGET!$P:$P,MATCH(_xlfn.CONCAT(Accounts!E$70,Accounts!$A87),BUDGET!$C:$C,0)),"")</f>
        <v/>
      </c>
      <c r="H87" s="17" t="str">
        <f>IFERROR(INDEX(BUDGET!$I:$I,MATCH(_xlfn.CONCAT(Accounts!H$70,Accounts!$A87),BUDGET!$C:$C,0)),"")</f>
        <v>Personal &amp; life insurance</v>
      </c>
      <c r="I87" s="23">
        <f>IFERROR(INDEX(BUDGET!$P:$P,MATCH(_xlfn.CONCAT(Accounts!H$70,Accounts!$A87),BUDGET!$C:$C,0)),"")</f>
        <v>0</v>
      </c>
      <c r="K87" s="58"/>
      <c r="L87" s="59"/>
      <c r="N87" s="58"/>
      <c r="O87" s="59"/>
    </row>
    <row r="88" spans="1:15" s="2" customFormat="1" ht="19.5" customHeight="1">
      <c r="A88" s="9">
        <v>18</v>
      </c>
      <c r="B88" s="9" t="str">
        <f t="shared" si="5"/>
        <v>Include</v>
      </c>
      <c r="C88" s="9">
        <v>6</v>
      </c>
      <c r="E88" s="17" t="str">
        <f>IFERROR(INDEX(BUDGET!$I:$I,MATCH(_xlfn.CONCAT(Accounts!E$70,Accounts!$A88),BUDGET!$C:$C,0)),"")</f>
        <v/>
      </c>
      <c r="F88" s="23" t="str">
        <f>IFERROR(INDEX(BUDGET!$P:$P,MATCH(_xlfn.CONCAT(Accounts!E$70,Accounts!$A88),BUDGET!$C:$C,0)),"")</f>
        <v/>
      </c>
      <c r="H88" s="17" t="str">
        <f>IFERROR(INDEX(BUDGET!$I:$I,MATCH(_xlfn.CONCAT(Accounts!H$70,Accounts!$A88),BUDGET!$C:$C,0)),"")</f>
        <v>Gym membership</v>
      </c>
      <c r="I88" s="23">
        <f>IFERROR(INDEX(BUDGET!$P:$P,MATCH(_xlfn.CONCAT(Accounts!H$70,Accounts!$A88),BUDGET!$C:$C,0)),"")</f>
        <v>0</v>
      </c>
      <c r="K88" s="58"/>
      <c r="L88" s="59"/>
      <c r="N88" s="58"/>
      <c r="O88" s="59"/>
    </row>
    <row r="89" spans="1:15" s="2" customFormat="1" ht="19.5" customHeight="1">
      <c r="A89" s="9">
        <v>19</v>
      </c>
      <c r="B89" s="9" t="str">
        <f t="shared" si="5"/>
        <v>Include</v>
      </c>
      <c r="C89" s="9">
        <v>7</v>
      </c>
      <c r="E89" s="17" t="str">
        <f>IFERROR(INDEX(BUDGET!$I:$I,MATCH(_xlfn.CONCAT(Accounts!E$70,Accounts!$A89),BUDGET!$C:$C,0)),"")</f>
        <v/>
      </c>
      <c r="F89" s="23" t="str">
        <f>IFERROR(INDEX(BUDGET!$P:$P,MATCH(_xlfn.CONCAT(Accounts!E$70,Accounts!$A89),BUDGET!$C:$C,0)),"")</f>
        <v/>
      </c>
      <c r="H89" s="17" t="str">
        <f>IFERROR(INDEX(BUDGET!$I:$I,MATCH(_xlfn.CONCAT(Accounts!H$70,Accounts!$A89),BUDGET!$C:$C,0)),"")</f>
        <v>Sport membership</v>
      </c>
      <c r="I89" s="23">
        <f>IFERROR(INDEX(BUDGET!$P:$P,MATCH(_xlfn.CONCAT(Accounts!H$70,Accounts!$A89),BUDGET!$C:$C,0)),"")</f>
        <v>0</v>
      </c>
      <c r="K89" s="58"/>
      <c r="L89" s="59"/>
      <c r="N89" s="58"/>
      <c r="O89" s="59"/>
    </row>
    <row r="90" spans="1:15" s="2" customFormat="1" ht="19.5" customHeight="1">
      <c r="A90" s="9">
        <v>20</v>
      </c>
      <c r="B90" s="9" t="str">
        <f t="shared" si="5"/>
        <v>Include</v>
      </c>
      <c r="C90" s="9">
        <v>8</v>
      </c>
      <c r="E90" s="17" t="str">
        <f>IFERROR(INDEX(BUDGET!$I:$I,MATCH(_xlfn.CONCAT(Accounts!E$70,Accounts!$A90),BUDGET!$C:$C,0)),"")</f>
        <v/>
      </c>
      <c r="F90" s="23" t="str">
        <f>IFERROR(INDEX(BUDGET!$P:$P,MATCH(_xlfn.CONCAT(Accounts!E$70,Accounts!$A90),BUDGET!$C:$C,0)),"")</f>
        <v/>
      </c>
      <c r="H90" s="17" t="str">
        <f>IFERROR(INDEX(BUDGET!$I:$I,MATCH(_xlfn.CONCAT(Accounts!H$70,Accounts!$A90),BUDGET!$C:$C,0)),"")</f>
        <v>Pharmacy account</v>
      </c>
      <c r="I90" s="23">
        <f>IFERROR(INDEX(BUDGET!$P:$P,MATCH(_xlfn.CONCAT(Accounts!H$70,Accounts!$A90),BUDGET!$C:$C,0)),"")</f>
        <v>0</v>
      </c>
      <c r="K90" s="58"/>
      <c r="L90" s="59"/>
      <c r="N90" s="58"/>
      <c r="O90" s="59"/>
    </row>
    <row r="91" spans="1:15" s="2" customFormat="1" ht="19.5" customHeight="1">
      <c r="A91" s="9">
        <v>21</v>
      </c>
      <c r="B91" s="9" t="str">
        <f t="shared" si="5"/>
        <v>Include</v>
      </c>
      <c r="C91" s="9">
        <v>9</v>
      </c>
      <c r="E91" s="17" t="str">
        <f>IFERROR(INDEX(BUDGET!$I:$I,MATCH(_xlfn.CONCAT(Accounts!E$70,Accounts!$A91),BUDGET!$C:$C,0)),"")</f>
        <v/>
      </c>
      <c r="F91" s="23" t="str">
        <f>IFERROR(INDEX(BUDGET!$P:$P,MATCH(_xlfn.CONCAT(Accounts!E$70,Accounts!$A91),BUDGET!$C:$C,0)),"")</f>
        <v/>
      </c>
      <c r="H91" s="17" t="str">
        <f>IFERROR(INDEX(BUDGET!$I:$I,MATCH(_xlfn.CONCAT(Accounts!H$70,Accounts!$A91),BUDGET!$C:$C,0)),"")</f>
        <v>Other health expenses</v>
      </c>
      <c r="I91" s="23">
        <f>IFERROR(INDEX(BUDGET!$P:$P,MATCH(_xlfn.CONCAT(Accounts!H$70,Accounts!$A91),BUDGET!$C:$C,0)),"")</f>
        <v>0</v>
      </c>
      <c r="K91" s="58"/>
      <c r="L91" s="59"/>
      <c r="N91" s="58"/>
      <c r="O91" s="59"/>
    </row>
    <row r="92" spans="1:15" s="2" customFormat="1" ht="19.5" customHeight="1">
      <c r="A92" s="9">
        <v>22</v>
      </c>
      <c r="B92" s="9" t="str">
        <f t="shared" si="5"/>
        <v>Include</v>
      </c>
      <c r="C92" s="9">
        <v>10</v>
      </c>
      <c r="E92" s="17" t="str">
        <f>IFERROR(INDEX(BUDGET!$I:$I,MATCH(_xlfn.CONCAT(Accounts!E$70,Accounts!$A92),BUDGET!$C:$C,0)),"")</f>
        <v/>
      </c>
      <c r="F92" s="23" t="str">
        <f>IFERROR(INDEX(BUDGET!$P:$P,MATCH(_xlfn.CONCAT(Accounts!E$70,Accounts!$A92),BUDGET!$C:$C,0)),"")</f>
        <v/>
      </c>
      <c r="H92" s="17" t="str">
        <f>IFERROR(INDEX(BUDGET!$I:$I,MATCH(_xlfn.CONCAT(Accounts!H$70,Accounts!$A92),BUDGET!$C:$C,0)),"")</f>
        <v>Car insurance</v>
      </c>
      <c r="I92" s="23">
        <f>IFERROR(INDEX(BUDGET!$P:$P,MATCH(_xlfn.CONCAT(Accounts!H$70,Accounts!$A92),BUDGET!$C:$C,0)),"")</f>
        <v>0</v>
      </c>
      <c r="K92" s="58"/>
      <c r="L92" s="59"/>
      <c r="N92" s="58"/>
      <c r="O92" s="59"/>
    </row>
    <row r="93" spans="1:15" s="2" customFormat="1" ht="19.5" customHeight="1">
      <c r="A93" s="9">
        <v>23</v>
      </c>
      <c r="B93" s="9" t="str">
        <f t="shared" si="5"/>
        <v>Include</v>
      </c>
      <c r="C93" s="9"/>
      <c r="E93" s="17" t="str">
        <f>IFERROR(INDEX(BUDGET!$I:$I,MATCH(_xlfn.CONCAT(Accounts!E$70,Accounts!$A93),BUDGET!$C:$C,0)),"")</f>
        <v/>
      </c>
      <c r="F93" s="23" t="str">
        <f>IFERROR(INDEX(BUDGET!$P:$P,MATCH(_xlfn.CONCAT(Accounts!E$70,Accounts!$A93),BUDGET!$C:$C,0)),"")</f>
        <v/>
      </c>
      <c r="H93" s="17" t="str">
        <f>IFERROR(INDEX(BUDGET!$I:$I,MATCH(_xlfn.CONCAT(Accounts!H$70,Accounts!$A93),BUDGET!$C:$C,0)),"")</f>
        <v>Road tolls</v>
      </c>
      <c r="I93" s="23">
        <f>IFERROR(INDEX(BUDGET!$P:$P,MATCH(_xlfn.CONCAT(Accounts!H$70,Accounts!$A93),BUDGET!$C:$C,0)),"")</f>
        <v>0</v>
      </c>
      <c r="K93" s="58"/>
      <c r="L93" s="59"/>
      <c r="N93" s="58"/>
      <c r="O93" s="59"/>
    </row>
    <row r="94" spans="1:15" s="2" customFormat="1" ht="19.5" customHeight="1">
      <c r="A94" s="9">
        <v>24</v>
      </c>
      <c r="B94" s="9" t="str">
        <f t="shared" si="5"/>
        <v>Include</v>
      </c>
      <c r="C94" s="9"/>
      <c r="E94" s="17" t="str">
        <f>IFERROR(INDEX(BUDGET!$I:$I,MATCH(_xlfn.CONCAT(Accounts!E$70,Accounts!$A94),BUDGET!$C:$C,0)),"")</f>
        <v/>
      </c>
      <c r="F94" s="23" t="str">
        <f>IFERROR(INDEX(BUDGET!$P:$P,MATCH(_xlfn.CONCAT(Accounts!E$70,Accounts!$A94),BUDGET!$C:$C,0)),"")</f>
        <v/>
      </c>
      <c r="H94" s="17" t="str">
        <f>IFERROR(INDEX(BUDGET!$I:$I,MATCH(_xlfn.CONCAT(Accounts!H$70,Accounts!$A94),BUDGET!$C:$C,0)),"")</f>
        <v>Other regular vehicle expenses</v>
      </c>
      <c r="I94" s="23">
        <f>IFERROR(INDEX(BUDGET!$P:$P,MATCH(_xlfn.CONCAT(Accounts!H$70,Accounts!$A94),BUDGET!$C:$C,0)),"")</f>
        <v>0</v>
      </c>
      <c r="K94" s="67"/>
      <c r="L94" s="68"/>
      <c r="N94" s="58"/>
      <c r="O94" s="59"/>
    </row>
    <row r="95" spans="1:15" s="2" customFormat="1" ht="19.5" customHeight="1">
      <c r="A95" s="9">
        <v>25</v>
      </c>
      <c r="B95" s="9" t="str">
        <f t="shared" si="5"/>
        <v>Include</v>
      </c>
      <c r="C95" s="9">
        <v>1</v>
      </c>
      <c r="E95" s="17" t="str">
        <f>IFERROR(INDEX(BUDGET!$I:$I,MATCH(_xlfn.CONCAT(Accounts!E$70,Accounts!$A95),BUDGET!$C:$C,0)),"")</f>
        <v/>
      </c>
      <c r="F95" s="23" t="str">
        <f>IFERROR(INDEX(BUDGET!$P:$P,MATCH(_xlfn.CONCAT(Accounts!E$70,Accounts!$A95),BUDGET!$C:$C,0)),"")</f>
        <v/>
      </c>
      <c r="H95" s="17" t="str">
        <f>IFERROR(INDEX(BUDGET!$I:$I,MATCH(_xlfn.CONCAT(Accounts!H$70,Accounts!$A95),BUDGET!$C:$C,0)),"")</f>
        <v>School fees</v>
      </c>
      <c r="I95" s="23">
        <f>IFERROR(INDEX(BUDGET!$P:$P,MATCH(_xlfn.CONCAT(Accounts!H$70,Accounts!$A95),BUDGET!$C:$C,0)),"")</f>
        <v>0</v>
      </c>
      <c r="K95" s="58"/>
      <c r="L95" s="59"/>
      <c r="N95" s="58"/>
      <c r="O95" s="59"/>
    </row>
    <row r="96" spans="1:15" s="2" customFormat="1" ht="19.5" customHeight="1">
      <c r="A96" s="9">
        <v>26</v>
      </c>
      <c r="B96" s="9" t="str">
        <f t="shared" si="5"/>
        <v>Include</v>
      </c>
      <c r="C96" s="9">
        <v>2</v>
      </c>
      <c r="E96" s="17" t="str">
        <f>IFERROR(INDEX(BUDGET!$I:$I,MATCH(_xlfn.CONCAT(Accounts!E$70,Accounts!$A96),BUDGET!$C:$C,0)),"")</f>
        <v/>
      </c>
      <c r="F96" s="23" t="str">
        <f>IFERROR(INDEX(BUDGET!$P:$P,MATCH(_xlfn.CONCAT(Accounts!E$70,Accounts!$A96),BUDGET!$C:$C,0)),"")</f>
        <v/>
      </c>
      <c r="H96" s="17" t="str">
        <f>IFERROR(INDEX(BUDGET!$I:$I,MATCH(_xlfn.CONCAT(Accounts!H$70,Accounts!$A96),BUDGET!$C:$C,0)),"")</f>
        <v>Education fees</v>
      </c>
      <c r="I96" s="23">
        <f>IFERROR(INDEX(BUDGET!$P:$P,MATCH(_xlfn.CONCAT(Accounts!H$70,Accounts!$A96),BUDGET!$C:$C,0)),"")</f>
        <v>0</v>
      </c>
      <c r="K96" s="58"/>
      <c r="L96" s="59"/>
      <c r="N96" s="58"/>
      <c r="O96" s="59"/>
    </row>
    <row r="97" spans="1:15" s="2" customFormat="1" ht="19.5" customHeight="1">
      <c r="A97" s="9">
        <v>27</v>
      </c>
      <c r="B97" s="9" t="str">
        <f t="shared" si="5"/>
        <v>Include</v>
      </c>
      <c r="C97" s="9">
        <v>3</v>
      </c>
      <c r="E97" s="17" t="str">
        <f>IFERROR(INDEX(BUDGET!$I:$I,MATCH(_xlfn.CONCAT(Accounts!E$70,Accounts!$A97),BUDGET!$C:$C,0)),"")</f>
        <v/>
      </c>
      <c r="F97" s="23" t="str">
        <f>IFERROR(INDEX(BUDGET!$P:$P,MATCH(_xlfn.CONCAT(Accounts!E$70,Accounts!$A97),BUDGET!$C:$C,0)),"")</f>
        <v/>
      </c>
      <c r="H97" s="17" t="str">
        <f>IFERROR(INDEX(BUDGET!$I:$I,MATCH(_xlfn.CONCAT(Accounts!H$70,Accounts!$A97),BUDGET!$C:$C,0)),"")</f>
        <v>Child day care</v>
      </c>
      <c r="I97" s="23">
        <f>IFERROR(INDEX(BUDGET!$P:$P,MATCH(_xlfn.CONCAT(Accounts!H$70,Accounts!$A97),BUDGET!$C:$C,0)),"")</f>
        <v>0</v>
      </c>
      <c r="K97" s="58"/>
      <c r="L97" s="59"/>
      <c r="N97" s="58"/>
      <c r="O97" s="59"/>
    </row>
    <row r="98" spans="1:15" s="2" customFormat="1" ht="19.5" customHeight="1">
      <c r="A98" s="9">
        <v>28</v>
      </c>
      <c r="B98" s="9" t="str">
        <f t="shared" si="5"/>
        <v>Include</v>
      </c>
      <c r="C98" s="9">
        <v>4</v>
      </c>
      <c r="E98" s="17" t="str">
        <f>IFERROR(INDEX(BUDGET!$I:$I,MATCH(_xlfn.CONCAT(Accounts!E$70,Accounts!$A98),BUDGET!$C:$C,0)),"")</f>
        <v/>
      </c>
      <c r="F98" s="23" t="str">
        <f>IFERROR(INDEX(BUDGET!$P:$P,MATCH(_xlfn.CONCAT(Accounts!E$70,Accounts!$A98),BUDGET!$C:$C,0)),"")</f>
        <v/>
      </c>
      <c r="H98" s="17" t="str">
        <f>IFERROR(INDEX(BUDGET!$I:$I,MATCH(_xlfn.CONCAT(Accounts!H$70,Accounts!$A98),BUDGET!$C:$C,0)),"")</f>
        <v>Child sports or clubs</v>
      </c>
      <c r="I98" s="23">
        <f>IFERROR(INDEX(BUDGET!$P:$P,MATCH(_xlfn.CONCAT(Accounts!H$70,Accounts!$A98),BUDGET!$C:$C,0)),"")</f>
        <v>0</v>
      </c>
      <c r="K98" s="58"/>
      <c r="L98" s="59"/>
      <c r="N98" s="58"/>
      <c r="O98" s="59"/>
    </row>
    <row r="99" spans="1:15" s="2" customFormat="1" ht="19.5" customHeight="1">
      <c r="A99" s="9">
        <v>29</v>
      </c>
      <c r="B99" s="9" t="str">
        <f t="shared" si="5"/>
        <v>Include</v>
      </c>
      <c r="C99" s="9">
        <v>5</v>
      </c>
      <c r="E99" s="17" t="str">
        <f>IFERROR(INDEX(BUDGET!$I:$I,MATCH(_xlfn.CONCAT(Accounts!E$70,Accounts!$A99),BUDGET!$C:$C,0)),"")</f>
        <v/>
      </c>
      <c r="F99" s="23" t="str">
        <f>IFERROR(INDEX(BUDGET!$P:$P,MATCH(_xlfn.CONCAT(Accounts!E$70,Accounts!$A99),BUDGET!$C:$C,0)),"")</f>
        <v/>
      </c>
      <c r="H99" s="17" t="str">
        <f>IFERROR(INDEX(BUDGET!$I:$I,MATCH(_xlfn.CONCAT(Accounts!H$70,Accounts!$A99),BUDGET!$C:$C,0)),"")</f>
        <v>Pet insurance</v>
      </c>
      <c r="I99" s="23">
        <f>IFERROR(INDEX(BUDGET!$P:$P,MATCH(_xlfn.CONCAT(Accounts!H$70,Accounts!$A99),BUDGET!$C:$C,0)),"")</f>
        <v>0</v>
      </c>
      <c r="K99" s="58"/>
      <c r="L99" s="59"/>
      <c r="N99" s="58"/>
      <c r="O99" s="59"/>
    </row>
    <row r="100" spans="1:15" s="2" customFormat="1" ht="19.5" customHeight="1">
      <c r="A100" s="9">
        <v>30</v>
      </c>
      <c r="B100" s="9" t="str">
        <f t="shared" si="5"/>
        <v>Include</v>
      </c>
      <c r="C100" s="9">
        <v>6</v>
      </c>
      <c r="E100" s="17" t="str">
        <f>IFERROR(INDEX(BUDGET!$I:$I,MATCH(_xlfn.CONCAT(Accounts!E$70,Accounts!$A100),BUDGET!$C:$C,0)),"")</f>
        <v/>
      </c>
      <c r="F100" s="23" t="str">
        <f>IFERROR(INDEX(BUDGET!$P:$P,MATCH(_xlfn.CONCAT(Accounts!E$70,Accounts!$A100),BUDGET!$C:$C,0)),"")</f>
        <v/>
      </c>
      <c r="H100" s="17" t="str">
        <f>IFERROR(INDEX(BUDGET!$I:$I,MATCH(_xlfn.CONCAT(Accounts!H$70,Accounts!$A100),BUDGET!$C:$C,0)),"")</f>
        <v>Pet food</v>
      </c>
      <c r="I100" s="23">
        <f>IFERROR(INDEX(BUDGET!$P:$P,MATCH(_xlfn.CONCAT(Accounts!H$70,Accounts!$A100),BUDGET!$C:$C,0)),"")</f>
        <v>0</v>
      </c>
      <c r="K100" s="58"/>
      <c r="L100" s="59"/>
      <c r="N100" s="58"/>
      <c r="O100" s="59"/>
    </row>
    <row r="101" spans="1:15" s="2" customFormat="1" ht="19.5" customHeight="1">
      <c r="A101" s="9">
        <v>31</v>
      </c>
      <c r="B101" s="9" t="str">
        <f t="shared" si="5"/>
        <v>Include</v>
      </c>
      <c r="C101" s="9">
        <v>7</v>
      </c>
      <c r="E101" s="17" t="str">
        <f>IFERROR(INDEX(BUDGET!$I:$I,MATCH(_xlfn.CONCAT(Accounts!E$70,Accounts!$A101),BUDGET!$C:$C,0)),"")</f>
        <v/>
      </c>
      <c r="F101" s="23" t="str">
        <f>IFERROR(INDEX(BUDGET!$P:$P,MATCH(_xlfn.CONCAT(Accounts!E$70,Accounts!$A101),BUDGET!$C:$C,0)),"")</f>
        <v/>
      </c>
      <c r="H101" s="17" t="str">
        <f>IFERROR(INDEX(BUDGET!$I:$I,MATCH(_xlfn.CONCAT(Accounts!H$70,Accounts!$A101),BUDGET!$C:$C,0)),"")</f>
        <v>Other pet related expenses</v>
      </c>
      <c r="I101" s="23">
        <f>IFERROR(INDEX(BUDGET!$P:$P,MATCH(_xlfn.CONCAT(Accounts!H$70,Accounts!$A101),BUDGET!$C:$C,0)),"")</f>
        <v>0</v>
      </c>
      <c r="K101" s="58"/>
      <c r="L101" s="59"/>
      <c r="N101" s="58"/>
      <c r="O101" s="59"/>
    </row>
    <row r="102" spans="1:15" s="2" customFormat="1" ht="19.5" customHeight="1">
      <c r="A102" s="9">
        <v>32</v>
      </c>
      <c r="B102" s="9" t="str">
        <f t="shared" si="5"/>
        <v>Include</v>
      </c>
      <c r="C102" s="9">
        <v>8</v>
      </c>
      <c r="E102" s="17" t="str">
        <f>IFERROR(INDEX(BUDGET!$I:$I,MATCH(_xlfn.CONCAT(Accounts!E$70,Accounts!$A102),BUDGET!$C:$C,0)),"")</f>
        <v/>
      </c>
      <c r="F102" s="23" t="str">
        <f>IFERROR(INDEX(BUDGET!$P:$P,MATCH(_xlfn.CONCAT(Accounts!E$70,Accounts!$A102),BUDGET!$C:$C,0)),"")</f>
        <v/>
      </c>
      <c r="H102" s="17" t="str">
        <f>IFERROR(INDEX(BUDGET!$I:$I,MATCH(_xlfn.CONCAT(Accounts!H$70,Accounts!$A102),BUDGET!$C:$C,0)),"")</f>
        <v>Other family expenses</v>
      </c>
      <c r="I102" s="23">
        <f>IFERROR(INDEX(BUDGET!$P:$P,MATCH(_xlfn.CONCAT(Accounts!H$70,Accounts!$A102),BUDGET!$C:$C,0)),"")</f>
        <v>0</v>
      </c>
      <c r="K102" s="58"/>
      <c r="L102" s="59"/>
      <c r="N102" s="58"/>
      <c r="O102" s="59"/>
    </row>
    <row r="103" spans="1:15" s="2" customFormat="1" ht="19.5" customHeight="1">
      <c r="A103" s="9">
        <v>33</v>
      </c>
      <c r="B103" s="9" t="str">
        <f t="shared" si="5"/>
        <v>Include</v>
      </c>
      <c r="C103" s="9">
        <v>9</v>
      </c>
      <c r="E103" s="17" t="str">
        <f>IFERROR(INDEX(BUDGET!$I:$I,MATCH(_xlfn.CONCAT(Accounts!E$70,Accounts!$A103),BUDGET!$C:$C,0)),"")</f>
        <v/>
      </c>
      <c r="F103" s="23" t="str">
        <f>IFERROR(INDEX(BUDGET!$P:$P,MATCH(_xlfn.CONCAT(Accounts!E$70,Accounts!$A103),BUDGET!$C:$C,0)),"")</f>
        <v/>
      </c>
      <c r="H103" s="17" t="str">
        <f>IFERROR(INDEX(BUDGET!$I:$I,MATCH(_xlfn.CONCAT(Accounts!H$70,Accounts!$A103),BUDGET!$C:$C,0)),"")</f>
        <v>Child support payment</v>
      </c>
      <c r="I103" s="23">
        <f>IFERROR(INDEX(BUDGET!$P:$P,MATCH(_xlfn.CONCAT(Accounts!H$70,Accounts!$A103),BUDGET!$C:$C,0)),"")</f>
        <v>0</v>
      </c>
      <c r="K103" s="58"/>
      <c r="L103" s="59"/>
      <c r="N103" s="58"/>
      <c r="O103" s="59"/>
    </row>
    <row r="104" spans="1:15" s="2" customFormat="1" ht="19.5" customHeight="1">
      <c r="A104" s="9">
        <v>34</v>
      </c>
      <c r="B104" s="9" t="str">
        <f t="shared" si="5"/>
        <v>Include</v>
      </c>
      <c r="C104" s="9">
        <v>10</v>
      </c>
      <c r="E104" s="17" t="str">
        <f>IFERROR(INDEX(BUDGET!$I:$I,MATCH(_xlfn.CONCAT(Accounts!E$70,Accounts!$A104),BUDGET!$C:$C,0)),"")</f>
        <v/>
      </c>
      <c r="F104" s="23" t="str">
        <f>IFERROR(INDEX(BUDGET!$P:$P,MATCH(_xlfn.CONCAT(Accounts!E$70,Accounts!$A104),BUDGET!$C:$C,0)),"")</f>
        <v/>
      </c>
      <c r="H104" s="17" t="str">
        <f>IFERROR(INDEX(BUDGET!$I:$I,MATCH(_xlfn.CONCAT(Accounts!H$70,Accounts!$A104),BUDGET!$C:$C,0)),"")</f>
        <v>Club membership</v>
      </c>
      <c r="I104" s="23">
        <f>IFERROR(INDEX(BUDGET!$P:$P,MATCH(_xlfn.CONCAT(Accounts!H$70,Accounts!$A104),BUDGET!$C:$C,0)),"")</f>
        <v>0</v>
      </c>
      <c r="K104" s="58"/>
      <c r="L104" s="59"/>
      <c r="N104" s="58"/>
      <c r="O104" s="59"/>
    </row>
    <row r="105" spans="1:15" s="2" customFormat="1" ht="19.5" customHeight="1">
      <c r="A105" s="9">
        <v>35</v>
      </c>
      <c r="B105" s="9" t="str">
        <f t="shared" si="5"/>
        <v>Include</v>
      </c>
      <c r="C105" s="9"/>
      <c r="E105" s="17" t="str">
        <f>IFERROR(INDEX(BUDGET!$I:$I,MATCH(_xlfn.CONCAT(Accounts!E$70,Accounts!$A105),BUDGET!$C:$C,0)),"")</f>
        <v/>
      </c>
      <c r="F105" s="23" t="str">
        <f>IFERROR(INDEX(BUDGET!$P:$P,MATCH(_xlfn.CONCAT(Accounts!E$70,Accounts!$A105),BUDGET!$C:$C,0)),"")</f>
        <v/>
      </c>
      <c r="H105" s="17" t="str">
        <f>IFERROR(INDEX(BUDGET!$I:$I,MATCH(_xlfn.CONCAT(Accounts!H$70,Accounts!$A105),BUDGET!$C:$C,0)),"")</f>
        <v>Charitable giving</v>
      </c>
      <c r="I105" s="23">
        <f>IFERROR(INDEX(BUDGET!$P:$P,MATCH(_xlfn.CONCAT(Accounts!H$70,Accounts!$A105),BUDGET!$C:$C,0)),"")</f>
        <v>0</v>
      </c>
      <c r="K105" s="58"/>
      <c r="L105" s="59"/>
      <c r="N105" s="58"/>
      <c r="O105" s="59"/>
    </row>
    <row r="106" spans="1:15" s="2" customFormat="1" ht="19.5" customHeight="1">
      <c r="A106" s="9">
        <v>36</v>
      </c>
      <c r="B106" s="9" t="str">
        <f t="shared" si="5"/>
        <v>Include</v>
      </c>
      <c r="C106" s="9"/>
      <c r="E106" s="17" t="str">
        <f>IFERROR(INDEX(BUDGET!$I:$I,MATCH(_xlfn.CONCAT(Accounts!E$70,Accounts!$A106),BUDGET!$C:$C,0)),"")</f>
        <v/>
      </c>
      <c r="F106" s="23" t="str">
        <f>IFERROR(INDEX(BUDGET!$P:$P,MATCH(_xlfn.CONCAT(Accounts!E$70,Accounts!$A106),BUDGET!$C:$C,0)),"")</f>
        <v/>
      </c>
      <c r="H106" s="17" t="str">
        <f>IFERROR(INDEX(BUDGET!$I:$I,MATCH(_xlfn.CONCAT(Accounts!H$70,Accounts!$A106),BUDGET!$C:$C,0)),"")</f>
        <v>Church tithe</v>
      </c>
      <c r="I106" s="23">
        <f>IFERROR(INDEX(BUDGET!$P:$P,MATCH(_xlfn.CONCAT(Accounts!H$70,Accounts!$A106),BUDGET!$C:$C,0)),"")</f>
        <v>0</v>
      </c>
      <c r="K106" s="58"/>
      <c r="L106" s="59"/>
      <c r="N106" s="58"/>
      <c r="O106" s="59"/>
    </row>
    <row r="107" spans="1:15" s="2" customFormat="1" ht="19.5" customHeight="1">
      <c r="A107" s="9">
        <v>37</v>
      </c>
      <c r="B107" s="9" t="str">
        <f t="shared" si="5"/>
        <v>Include</v>
      </c>
      <c r="C107" s="9"/>
      <c r="E107" s="17" t="str">
        <f>IFERROR(INDEX(BUDGET!$I:$I,MATCH(_xlfn.CONCAT(Accounts!E$70,Accounts!$A107),BUDGET!$C:$C,0)),"")</f>
        <v/>
      </c>
      <c r="F107" s="23" t="str">
        <f>IFERROR(INDEX(BUDGET!$P:$P,MATCH(_xlfn.CONCAT(Accounts!E$70,Accounts!$A107),BUDGET!$C:$C,0)),"")</f>
        <v/>
      </c>
      <c r="H107" s="17" t="str">
        <f>IFERROR(INDEX(BUDGET!$I:$I,MATCH(_xlfn.CONCAT(Accounts!H$70,Accounts!$A107),BUDGET!$C:$C,0)),"")</f>
        <v>Bank fees</v>
      </c>
      <c r="I107" s="23">
        <f>IFERROR(INDEX(BUDGET!$P:$P,MATCH(_xlfn.CONCAT(Accounts!H$70,Accounts!$A107),BUDGET!$C:$C,0)),"")</f>
        <v>0</v>
      </c>
      <c r="K107" s="58"/>
      <c r="L107" s="59"/>
      <c r="N107" s="58"/>
      <c r="O107" s="59"/>
    </row>
    <row r="108" spans="1:15" s="2" customFormat="1" ht="19.5" customHeight="1">
      <c r="A108" s="9">
        <v>38</v>
      </c>
      <c r="B108" s="9" t="str">
        <f t="shared" si="5"/>
        <v>Include</v>
      </c>
      <c r="C108" s="9"/>
      <c r="E108" s="17" t="str">
        <f>IFERROR(INDEX(BUDGET!$I:$I,MATCH(_xlfn.CONCAT(Accounts!E$70,Accounts!$A108),BUDGET!$C:$C,0)),"")</f>
        <v/>
      </c>
      <c r="F108" s="23" t="str">
        <f>IFERROR(INDEX(BUDGET!$P:$P,MATCH(_xlfn.CONCAT(Accounts!E$70,Accounts!$A108),BUDGET!$C:$C,0)),"")</f>
        <v/>
      </c>
      <c r="H108" s="17" t="str">
        <f>IFERROR(INDEX(BUDGET!$I:$I,MATCH(_xlfn.CONCAT(Accounts!H$70,Accounts!$A108),BUDGET!$C:$C,0)),"")</f>
        <v>Other regular payments</v>
      </c>
      <c r="I108" s="23">
        <f>IFERROR(INDEX(BUDGET!$P:$P,MATCH(_xlfn.CONCAT(Accounts!H$70,Accounts!$A108),BUDGET!$C:$C,0)),"")</f>
        <v>0</v>
      </c>
      <c r="K108" s="58"/>
      <c r="L108" s="59"/>
      <c r="N108" s="58"/>
      <c r="O108" s="59"/>
    </row>
    <row r="109" spans="1:15" s="2" customFormat="1" ht="19.5" customHeight="1">
      <c r="A109" s="9">
        <v>39</v>
      </c>
      <c r="B109" s="9" t="str">
        <f t="shared" si="5"/>
        <v>Include</v>
      </c>
      <c r="C109" s="9"/>
      <c r="E109" s="17" t="str">
        <f>IFERROR(INDEX(BUDGET!$I:$I,MATCH(_xlfn.CONCAT(Accounts!E$70,Accounts!$A109),BUDGET!$C:$C,0)),"")</f>
        <v/>
      </c>
      <c r="F109" s="23" t="str">
        <f>IFERROR(INDEX(BUDGET!$P:$P,MATCH(_xlfn.CONCAT(Accounts!E$70,Accounts!$A109),BUDGET!$C:$C,0)),"")</f>
        <v/>
      </c>
      <c r="H109" s="17" t="str">
        <f>IFERROR(INDEX(BUDGET!$I:$I,MATCH(_xlfn.CONCAT(Accounts!H$70,Accounts!$A109),BUDGET!$C:$C,0)),"")</f>
        <v>Other regular payments</v>
      </c>
      <c r="I109" s="23">
        <f>IFERROR(INDEX(BUDGET!$P:$P,MATCH(_xlfn.CONCAT(Accounts!H$70,Accounts!$A109),BUDGET!$C:$C,0)),"")</f>
        <v>0</v>
      </c>
      <c r="K109" s="58"/>
      <c r="L109" s="59"/>
      <c r="N109" s="58"/>
      <c r="O109" s="59"/>
    </row>
    <row r="110" spans="1:15" s="2" customFormat="1" ht="19.5" customHeight="1">
      <c r="A110" s="9">
        <v>40</v>
      </c>
      <c r="B110" s="9" t="str">
        <f t="shared" si="5"/>
        <v>Include</v>
      </c>
      <c r="C110" s="9"/>
      <c r="E110" s="17" t="str">
        <f>IFERROR(INDEX(BUDGET!$I:$I,MATCH(_xlfn.CONCAT(Accounts!E$70,Accounts!$A110),BUDGET!$C:$C,0)),"")</f>
        <v/>
      </c>
      <c r="F110" s="23" t="str">
        <f>IFERROR(INDEX(BUDGET!$P:$P,MATCH(_xlfn.CONCAT(Accounts!E$70,Accounts!$A110),BUDGET!$C:$C,0)),"")</f>
        <v/>
      </c>
      <c r="H110" s="17" t="str">
        <f>IFERROR(INDEX(BUDGET!$I:$I,MATCH(_xlfn.CONCAT(Accounts!H$70,Accounts!$A110),BUDGET!$C:$C,0)),"")</f>
        <v>Other regular payments</v>
      </c>
      <c r="I110" s="23">
        <f>IFERROR(INDEX(BUDGET!$P:$P,MATCH(_xlfn.CONCAT(Accounts!H$70,Accounts!$A110),BUDGET!$C:$C,0)),"")</f>
        <v>0</v>
      </c>
      <c r="K110" s="58"/>
      <c r="L110" s="59"/>
      <c r="N110" s="58"/>
      <c r="O110" s="59"/>
    </row>
    <row r="111" spans="1:15" s="2" customFormat="1" ht="19.5" customHeight="1">
      <c r="A111" s="9">
        <v>41</v>
      </c>
      <c r="B111" s="9" t="str">
        <f t="shared" si="5"/>
        <v>Include</v>
      </c>
      <c r="C111" s="9"/>
      <c r="E111" s="17" t="str">
        <f>IFERROR(INDEX(BUDGET!$I:$I,MATCH(_xlfn.CONCAT(Accounts!E$70,Accounts!$A111),BUDGET!$C:$C,0)),"")</f>
        <v/>
      </c>
      <c r="F111" s="23" t="str">
        <f>IFERROR(INDEX(BUDGET!$P:$P,MATCH(_xlfn.CONCAT(Accounts!E$70,Accounts!$A111),BUDGET!$C:$C,0)),"")</f>
        <v/>
      </c>
      <c r="H111" s="17" t="str">
        <f>IFERROR(INDEX(BUDGET!$I:$I,MATCH(_xlfn.CONCAT(Accounts!H$70,Accounts!$A111),BUDGET!$C:$C,0)),"")</f>
        <v>Loans and debt min. repayments</v>
      </c>
      <c r="I111" s="23">
        <f>IFERROR(INDEX(BUDGET!$P:$P,MATCH(_xlfn.CONCAT(Accounts!H$70,Accounts!$A111),BUDGET!$C:$C,0)),"")</f>
        <v>0</v>
      </c>
      <c r="K111" s="58"/>
      <c r="L111" s="59"/>
      <c r="N111" s="58"/>
      <c r="O111" s="59"/>
    </row>
    <row r="112" spans="1:15" s="2" customFormat="1" ht="19.5" customHeight="1">
      <c r="A112" s="9">
        <v>42</v>
      </c>
      <c r="B112" s="9" t="str">
        <f t="shared" si="5"/>
        <v>Include</v>
      </c>
      <c r="C112" s="9"/>
      <c r="E112" s="17" t="str">
        <f>IFERROR(INDEX(BUDGET!$I:$I,MATCH(_xlfn.CONCAT(Accounts!E$70,Accounts!$A112),BUDGET!$C:$C,0)),"")</f>
        <v/>
      </c>
      <c r="F112" s="23" t="str">
        <f>IFERROR(INDEX(BUDGET!$P:$P,MATCH(_xlfn.CONCAT(Accounts!E$70,Accounts!$A112),BUDGET!$C:$C,0)),"")</f>
        <v/>
      </c>
      <c r="H112" s="17" t="str">
        <f>IFERROR(INDEX(BUDGET!$I:$I,MATCH(_xlfn.CONCAT(Accounts!H$70,Accounts!$A112),BUDGET!$C:$C,0)),"")</f>
        <v>Loans and debt min. repayments</v>
      </c>
      <c r="I112" s="23">
        <f>IFERROR(INDEX(BUDGET!$P:$P,MATCH(_xlfn.CONCAT(Accounts!H$70,Accounts!$A112),BUDGET!$C:$C,0)),"")</f>
        <v>0</v>
      </c>
      <c r="K112" s="58"/>
      <c r="L112" s="59"/>
      <c r="N112" s="58"/>
      <c r="O112" s="59"/>
    </row>
    <row r="113" spans="1:15" s="2" customFormat="1" ht="19.5" customHeight="1">
      <c r="A113" s="9">
        <v>43</v>
      </c>
      <c r="B113" s="9" t="str">
        <f t="shared" si="5"/>
        <v>Include</v>
      </c>
      <c r="C113" s="9"/>
      <c r="E113" s="17" t="str">
        <f>IFERROR(INDEX(BUDGET!$I:$I,MATCH(_xlfn.CONCAT(Accounts!E$70,Accounts!$A113),BUDGET!$C:$C,0)),"")</f>
        <v/>
      </c>
      <c r="F113" s="23" t="str">
        <f>IFERROR(INDEX(BUDGET!$P:$P,MATCH(_xlfn.CONCAT(Accounts!E$70,Accounts!$A113),BUDGET!$C:$C,0)),"")</f>
        <v/>
      </c>
      <c r="H113" s="17" t="str">
        <f>IFERROR(INDEX(BUDGET!$I:$I,MATCH(_xlfn.CONCAT(Accounts!H$70,Accounts!$A113),BUDGET!$C:$C,0)),"")</f>
        <v>Loans and debt min. repayments</v>
      </c>
      <c r="I113" s="23">
        <f>IFERROR(INDEX(BUDGET!$P:$P,MATCH(_xlfn.CONCAT(Accounts!H$70,Accounts!$A113),BUDGET!$C:$C,0)),"")</f>
        <v>0</v>
      </c>
      <c r="K113" s="58"/>
      <c r="L113" s="59"/>
      <c r="N113" s="58"/>
      <c r="O113" s="59"/>
    </row>
    <row r="114" spans="1:15" s="2" customFormat="1" ht="19.5" customHeight="1">
      <c r="A114" s="9">
        <v>44</v>
      </c>
      <c r="B114" s="9" t="str">
        <f t="shared" si="5"/>
        <v>Include</v>
      </c>
      <c r="C114" s="9"/>
      <c r="E114" s="17" t="str">
        <f>IFERROR(INDEX(BUDGET!$I:$I,MATCH(_xlfn.CONCAT(Accounts!E$70,Accounts!$A114),BUDGET!$C:$C,0)),"")</f>
        <v/>
      </c>
      <c r="F114" s="23" t="str">
        <f>IFERROR(INDEX(BUDGET!$P:$P,MATCH(_xlfn.CONCAT(Accounts!E$70,Accounts!$A114),BUDGET!$C:$C,0)),"")</f>
        <v/>
      </c>
      <c r="H114" s="17" t="str">
        <f>IFERROR(INDEX(BUDGET!$I:$I,MATCH(_xlfn.CONCAT(Accounts!H$70,Accounts!$A114),BUDGET!$C:$C,0)),"")</f>
        <v>Loans and debt min. repayments</v>
      </c>
      <c r="I114" s="23">
        <f>IFERROR(INDEX(BUDGET!$P:$P,MATCH(_xlfn.CONCAT(Accounts!H$70,Accounts!$A114),BUDGET!$C:$C,0)),"")</f>
        <v>0</v>
      </c>
      <c r="K114" s="58"/>
      <c r="L114" s="59"/>
      <c r="N114" s="58"/>
      <c r="O114" s="59"/>
    </row>
    <row r="115" spans="1:15" s="2" customFormat="1" ht="19.5" customHeight="1" thickBot="1">
      <c r="A115" s="9">
        <v>45</v>
      </c>
      <c r="B115" s="9" t="str">
        <f t="shared" si="5"/>
        <v>Include</v>
      </c>
      <c r="C115" s="9"/>
      <c r="E115" s="95" t="str">
        <f>IFERROR(INDEX(BUDGET!$I:$I,MATCH(_xlfn.CONCAT(Accounts!E$70,Accounts!$A115),BUDGET!$C:$C,0)),"")</f>
        <v/>
      </c>
      <c r="F115" s="96" t="str">
        <f>IFERROR(INDEX(BUDGET!$P:$P,MATCH(_xlfn.CONCAT(Accounts!E$70,Accounts!$A115),BUDGET!$C:$C,0)),"")</f>
        <v/>
      </c>
      <c r="H115" s="17" t="str">
        <f>IFERROR(INDEX(BUDGET!$I:$I,MATCH(_xlfn.CONCAT(Accounts!H$70,Accounts!$A115),BUDGET!$C:$C,0)),"")</f>
        <v>Additional debt repayments</v>
      </c>
      <c r="I115" s="23">
        <f>IFERROR(INDEX(BUDGET!$P:$P,MATCH(_xlfn.CONCAT(Accounts!H$70,Accounts!$A115),BUDGET!$C:$C,0)),"")</f>
        <v>0</v>
      </c>
      <c r="K115" s="58"/>
      <c r="L115" s="59"/>
      <c r="N115" s="58"/>
      <c r="O115" s="59"/>
    </row>
    <row r="116" spans="1:15" s="2" customFormat="1" ht="19.5" customHeight="1">
      <c r="A116" s="9">
        <v>46</v>
      </c>
      <c r="B116" s="9" t="str">
        <f t="shared" si="5"/>
        <v>Include</v>
      </c>
      <c r="C116" s="9"/>
      <c r="E116" s="77" t="str">
        <f>IFERROR(INDEX(BUDGET!$I:$I,MATCH(_xlfn.CONCAT(Accounts!E$70,Accounts!$A116),BUDGET!$C:$C,0)),"")</f>
        <v/>
      </c>
      <c r="F116" s="78" t="str">
        <f>IFERROR(INDEX(BUDGET!$P:$P,MATCH(_xlfn.CONCAT(Accounts!E$70,Accounts!$A116),BUDGET!$C:$C,0)),"")</f>
        <v/>
      </c>
      <c r="H116" s="17" t="str">
        <f>IFERROR(INDEX(BUDGET!$I:$I,MATCH(_xlfn.CONCAT(Accounts!H$70,Accounts!$A116),BUDGET!$C:$C,0)),"")</f>
        <v>Additional debt repayments</v>
      </c>
      <c r="I116" s="23">
        <f>IFERROR(INDEX(BUDGET!$P:$P,MATCH(_xlfn.CONCAT(Accounts!H$70,Accounts!$A116),BUDGET!$C:$C,0)),"")</f>
        <v>0</v>
      </c>
      <c r="K116" s="56" t="str">
        <f>IFERROR(INDEX(BUDGET!$I:$I,MATCH(_xlfn.CONCAT(Accounts!K$70,Accounts!$A116),BUDGET!$C:$C,0)),"")</f>
        <v/>
      </c>
      <c r="L116" s="57" t="str">
        <f>IFERROR(INDEX(BUDGET!$P:$P,MATCH(_xlfn.CONCAT(Accounts!K$70,Accounts!$A116),BUDGET!$C:$C,0)),"")</f>
        <v/>
      </c>
      <c r="N116" s="64" t="str">
        <f>IFERROR(INDEX(BUDGET!$I:$I,MATCH(_xlfn.CONCAT(Accounts!N$70,Accounts!$A116),BUDGET!$C:$C,0)),"")</f>
        <v/>
      </c>
      <c r="O116" s="65" t="str">
        <f>IFERROR(INDEX(BUDGET!$P:$P,MATCH(_xlfn.CONCAT(Accounts!N$70,Accounts!$A116),BUDGET!$C:$C,0)),"")</f>
        <v/>
      </c>
    </row>
    <row r="117" spans="1:15" s="2" customFormat="1" ht="19.5" customHeight="1" thickBot="1">
      <c r="A117" s="9">
        <v>47</v>
      </c>
      <c r="B117" s="9" t="str">
        <f t="shared" si="5"/>
        <v>Include</v>
      </c>
      <c r="C117" s="9"/>
      <c r="E117" s="15" t="str">
        <f>IFERROR(INDEX(BUDGET!$I:$I,MATCH(_xlfn.CONCAT(Accounts!E$70,Accounts!$A117),BUDGET!$C:$C,0)),"")</f>
        <v/>
      </c>
      <c r="F117" s="21" t="str">
        <f>IFERROR(INDEX(BUDGET!$P:$P,MATCH(_xlfn.CONCAT(Accounts!E$70,Accounts!$A117),BUDGET!$C:$C,0)),"")</f>
        <v/>
      </c>
      <c r="H117" s="17" t="str">
        <f>IFERROR(INDEX(BUDGET!$I:$I,MATCH(_xlfn.CONCAT(Accounts!H$70,Accounts!$A117),BUDGET!$C:$C,0)),"")</f>
        <v>Additional debt repayments</v>
      </c>
      <c r="I117" s="23">
        <f>IFERROR(INDEX(BUDGET!$P:$P,MATCH(_xlfn.CONCAT(Accounts!H$70,Accounts!$A117),BUDGET!$C:$C,0)),"")</f>
        <v>0</v>
      </c>
      <c r="K117" s="18" t="str">
        <f>IFERROR(INDEX(BUDGET!$I:$I,MATCH(_xlfn.CONCAT(Accounts!K$70,Accounts!$A117),BUDGET!$C:$C,0)),"")</f>
        <v/>
      </c>
      <c r="L117" s="24" t="str">
        <f>IFERROR(INDEX(BUDGET!$P:$P,MATCH(_xlfn.CONCAT(Accounts!K$70,Accounts!$A117),BUDGET!$C:$C,0)),"")</f>
        <v/>
      </c>
      <c r="N117" s="19" t="str">
        <f>IFERROR(INDEX(BUDGET!$I:$I,MATCH(_xlfn.CONCAT(Accounts!N$70,Accounts!$A117),BUDGET!$C:$C,0)),"")</f>
        <v/>
      </c>
      <c r="O117" s="25" t="str">
        <f>IFERROR(INDEX(BUDGET!$P:$P,MATCH(_xlfn.CONCAT(Accounts!N$70,Accounts!$A117),BUDGET!$C:$C,0)),"")</f>
        <v/>
      </c>
    </row>
    <row r="118" spans="1:15" s="2" customFormat="1" ht="19.5" hidden="1" customHeight="1">
      <c r="A118" s="9">
        <v>48</v>
      </c>
      <c r="B118" s="9" t="str">
        <f t="shared" si="5"/>
        <v>Exclude</v>
      </c>
      <c r="C118" s="9"/>
      <c r="E118" s="15" t="str">
        <f>IFERROR(INDEX(BUDGET!$I:$I,MATCH(_xlfn.CONCAT(Accounts!E$70,Accounts!$A118),BUDGET!$C:$C,0)),"")</f>
        <v/>
      </c>
      <c r="F118" s="21" t="str">
        <f>IFERROR(INDEX(BUDGET!$P:$P,MATCH(_xlfn.CONCAT(Accounts!E$70,Accounts!$A118),BUDGET!$C:$C,0)),"")</f>
        <v/>
      </c>
      <c r="H118" s="17" t="str">
        <f>IFERROR(INDEX(BUDGET!$I:$I,MATCH(_xlfn.CONCAT(Accounts!H$70,Accounts!$A118),BUDGET!$C:$C,0)),"")</f>
        <v/>
      </c>
      <c r="I118" s="23" t="str">
        <f>IFERROR(INDEX(BUDGET!$P:$P,MATCH(_xlfn.CONCAT(Accounts!H$70,Accounts!$A118),BUDGET!$C:$C,0)),"")</f>
        <v/>
      </c>
      <c r="K118" s="18" t="str">
        <f>IFERROR(INDEX(BUDGET!$I:$I,MATCH(_xlfn.CONCAT(Accounts!K$70,Accounts!$A118),BUDGET!$C:$C,0)),"")</f>
        <v/>
      </c>
      <c r="L118" s="24" t="str">
        <f>IFERROR(INDEX(BUDGET!$P:$P,MATCH(_xlfn.CONCAT(Accounts!K$70,Accounts!$A118),BUDGET!$C:$C,0)),"")</f>
        <v/>
      </c>
      <c r="N118" s="19" t="str">
        <f>IFERROR(INDEX(BUDGET!$I:$I,MATCH(_xlfn.CONCAT(Accounts!N$70,Accounts!$A118),BUDGET!$C:$C,0)),"")</f>
        <v/>
      </c>
      <c r="O118" s="25" t="str">
        <f>IFERROR(INDEX(BUDGET!$P:$P,MATCH(_xlfn.CONCAT(Accounts!N$70,Accounts!$A118),BUDGET!$C:$C,0)),"")</f>
        <v/>
      </c>
    </row>
    <row r="119" spans="1:15" s="2" customFormat="1" ht="19.5" hidden="1" customHeight="1">
      <c r="A119" s="9">
        <v>49</v>
      </c>
      <c r="B119" s="9" t="str">
        <f t="shared" si="5"/>
        <v>Exclude</v>
      </c>
      <c r="C119" s="9"/>
      <c r="E119" s="15" t="str">
        <f>IFERROR(INDEX(BUDGET!$I:$I,MATCH(_xlfn.CONCAT(Accounts!E$70,Accounts!$A119),BUDGET!$C:$C,0)),"")</f>
        <v/>
      </c>
      <c r="F119" s="21" t="str">
        <f>IFERROR(INDEX(BUDGET!$P:$P,MATCH(_xlfn.CONCAT(Accounts!E$70,Accounts!$A119),BUDGET!$C:$C,0)),"")</f>
        <v/>
      </c>
      <c r="H119" s="17" t="str">
        <f>IFERROR(INDEX(BUDGET!$I:$I,MATCH(_xlfn.CONCAT(Accounts!H$70,Accounts!$A119),BUDGET!$C:$C,0)),"")</f>
        <v/>
      </c>
      <c r="I119" s="23" t="str">
        <f>IFERROR(INDEX(BUDGET!$P:$P,MATCH(_xlfn.CONCAT(Accounts!H$70,Accounts!$A119),BUDGET!$C:$C,0)),"")</f>
        <v/>
      </c>
      <c r="K119" s="18" t="str">
        <f>IFERROR(INDEX(BUDGET!$I:$I,MATCH(_xlfn.CONCAT(Accounts!K$70,Accounts!$A119),BUDGET!$C:$C,0)),"")</f>
        <v/>
      </c>
      <c r="L119" s="24" t="str">
        <f>IFERROR(INDEX(BUDGET!$P:$P,MATCH(_xlfn.CONCAT(Accounts!K$70,Accounts!$A119),BUDGET!$C:$C,0)),"")</f>
        <v/>
      </c>
      <c r="N119" s="19" t="str">
        <f>IFERROR(INDEX(BUDGET!$I:$I,MATCH(_xlfn.CONCAT(Accounts!N$70,Accounts!$A119),BUDGET!$C:$C,0)),"")</f>
        <v/>
      </c>
      <c r="O119" s="25" t="str">
        <f>IFERROR(INDEX(BUDGET!$P:$P,MATCH(_xlfn.CONCAT(Accounts!N$70,Accounts!$A119),BUDGET!$C:$C,0)),"")</f>
        <v/>
      </c>
    </row>
    <row r="120" spans="1:15" s="2" customFormat="1" ht="19.5" hidden="1" customHeight="1">
      <c r="A120" s="9">
        <v>50</v>
      </c>
      <c r="B120" s="9" t="str">
        <f t="shared" si="5"/>
        <v>Exclude</v>
      </c>
      <c r="C120" s="9"/>
      <c r="E120" s="15" t="str">
        <f>IFERROR(INDEX(BUDGET!$I:$I,MATCH(_xlfn.CONCAT(Accounts!E$70,Accounts!$A120),BUDGET!$C:$C,0)),"")</f>
        <v/>
      </c>
      <c r="F120" s="21" t="str">
        <f>IFERROR(INDEX(BUDGET!$P:$P,MATCH(_xlfn.CONCAT(Accounts!E$70,Accounts!$A120),BUDGET!$C:$C,0)),"")</f>
        <v/>
      </c>
      <c r="H120" s="17" t="str">
        <f>IFERROR(INDEX(BUDGET!$I:$I,MATCH(_xlfn.CONCAT(Accounts!H$70,Accounts!$A120),BUDGET!$C:$C,0)),"")</f>
        <v/>
      </c>
      <c r="I120" s="23" t="str">
        <f>IFERROR(INDEX(BUDGET!$P:$P,MATCH(_xlfn.CONCAT(Accounts!H$70,Accounts!$A120),BUDGET!$C:$C,0)),"")</f>
        <v/>
      </c>
      <c r="K120" s="18" t="str">
        <f>IFERROR(INDEX(BUDGET!$I:$I,MATCH(_xlfn.CONCAT(Accounts!K$70,Accounts!$A120),BUDGET!$C:$C,0)),"")</f>
        <v/>
      </c>
      <c r="L120" s="24" t="str">
        <f>IFERROR(INDEX(BUDGET!$P:$P,MATCH(_xlfn.CONCAT(Accounts!K$70,Accounts!$A120),BUDGET!$C:$C,0)),"")</f>
        <v/>
      </c>
      <c r="N120" s="19" t="str">
        <f>IFERROR(INDEX(BUDGET!$I:$I,MATCH(_xlfn.CONCAT(Accounts!N$70,Accounts!$A120),BUDGET!$C:$C,0)),"")</f>
        <v/>
      </c>
      <c r="O120" s="25" t="str">
        <f>IFERROR(INDEX(BUDGET!$P:$P,MATCH(_xlfn.CONCAT(Accounts!N$70,Accounts!$A120),BUDGET!$C:$C,0)),"")</f>
        <v/>
      </c>
    </row>
    <row r="121" spans="1:15" s="2" customFormat="1" ht="19.5" hidden="1" customHeight="1">
      <c r="A121" s="9">
        <v>51</v>
      </c>
      <c r="B121" s="9" t="str">
        <f t="shared" si="5"/>
        <v>Exclude</v>
      </c>
      <c r="C121" s="9"/>
      <c r="E121" s="15" t="str">
        <f>IFERROR(INDEX(BUDGET!$I:$I,MATCH(_xlfn.CONCAT(Accounts!E$70,Accounts!$A121),BUDGET!$C:$C,0)),"")</f>
        <v/>
      </c>
      <c r="F121" s="21" t="str">
        <f>IFERROR(INDEX(BUDGET!$P:$P,MATCH(_xlfn.CONCAT(Accounts!E$70,Accounts!$A121),BUDGET!$C:$C,0)),"")</f>
        <v/>
      </c>
      <c r="H121" s="17" t="str">
        <f>IFERROR(INDEX(BUDGET!$I:$I,MATCH(_xlfn.CONCAT(Accounts!H$70,Accounts!$A121),BUDGET!$C:$C,0)),"")</f>
        <v/>
      </c>
      <c r="I121" s="23" t="str">
        <f>IFERROR(INDEX(BUDGET!$P:$P,MATCH(_xlfn.CONCAT(Accounts!H$70,Accounts!$A121),BUDGET!$C:$C,0)),"")</f>
        <v/>
      </c>
      <c r="K121" s="18" t="str">
        <f>IFERROR(INDEX(BUDGET!$I:$I,MATCH(_xlfn.CONCAT(Accounts!K$70,Accounts!$A121),BUDGET!$C:$C,0)),"")</f>
        <v/>
      </c>
      <c r="L121" s="24" t="str">
        <f>IFERROR(INDEX(BUDGET!$P:$P,MATCH(_xlfn.CONCAT(Accounts!K$70,Accounts!$A121),BUDGET!$C:$C,0)),"")</f>
        <v/>
      </c>
      <c r="N121" s="19" t="str">
        <f>IFERROR(INDEX(BUDGET!$I:$I,MATCH(_xlfn.CONCAT(Accounts!N$70,Accounts!$A121),BUDGET!$C:$C,0)),"")</f>
        <v/>
      </c>
      <c r="O121" s="25" t="str">
        <f>IFERROR(INDEX(BUDGET!$P:$P,MATCH(_xlfn.CONCAT(Accounts!N$70,Accounts!$A121),BUDGET!$C:$C,0)),"")</f>
        <v/>
      </c>
    </row>
    <row r="122" spans="1:15" s="2" customFormat="1" ht="19.5" hidden="1" customHeight="1" thickBot="1">
      <c r="A122" s="9">
        <v>52</v>
      </c>
      <c r="B122" s="9" t="str">
        <f t="shared" si="5"/>
        <v>Exclude</v>
      </c>
      <c r="C122" s="9"/>
      <c r="E122" s="32" t="str">
        <f>IFERROR(INDEX(BUDGET!$I:$I,MATCH(_xlfn.CONCAT(Accounts!E$70,Accounts!$A122),BUDGET!$C:$C,0)),"")</f>
        <v/>
      </c>
      <c r="F122" s="33" t="str">
        <f>IFERROR(INDEX(BUDGET!$P:$P,MATCH(_xlfn.CONCAT(Accounts!E$70,Accounts!$A122),BUDGET!$C:$C,0)),"")</f>
        <v/>
      </c>
      <c r="H122" s="34" t="str">
        <f>IFERROR(INDEX(BUDGET!$I:$I,MATCH(_xlfn.CONCAT(Accounts!H$70,Accounts!$A122),BUDGET!$C:$C,0)),"")</f>
        <v/>
      </c>
      <c r="I122" s="35" t="str">
        <f>IFERROR(INDEX(BUDGET!$P:$P,MATCH(_xlfn.CONCAT(Accounts!H$70,Accounts!$A122),BUDGET!$C:$C,0)),"")</f>
        <v/>
      </c>
      <c r="K122" s="36" t="str">
        <f>IFERROR(INDEX(BUDGET!$I:$I,MATCH(_xlfn.CONCAT(Accounts!K$70,Accounts!$A122),BUDGET!$C:$C,0)),"")</f>
        <v/>
      </c>
      <c r="L122" s="37" t="str">
        <f>IFERROR(INDEX(BUDGET!$P:$P,MATCH(_xlfn.CONCAT(Accounts!K$70,Accounts!$A122),BUDGET!$C:$C,0)),"")</f>
        <v/>
      </c>
      <c r="N122" s="38" t="str">
        <f>IFERROR(INDEX(BUDGET!$I:$I,MATCH(_xlfn.CONCAT(Accounts!N$70,Accounts!$A122),BUDGET!$C:$C,0)),"")</f>
        <v/>
      </c>
      <c r="O122" s="39" t="str">
        <f>IFERROR(INDEX(BUDGET!$P:$P,MATCH(_xlfn.CONCAT(Accounts!N$70,Accounts!$A122),BUDGET!$C:$C,0)),"")</f>
        <v/>
      </c>
    </row>
    <row r="123" spans="1:15" ht="15" thickBot="1">
      <c r="E123" s="97"/>
      <c r="F123" s="98"/>
      <c r="H123" s="97"/>
      <c r="I123" s="97"/>
    </row>
    <row r="124" spans="1:15">
      <c r="E124" s="45" t="s">
        <v>16</v>
      </c>
      <c r="F124" s="40"/>
      <c r="G124" s="41"/>
      <c r="H124" s="41"/>
      <c r="I124" s="41"/>
      <c r="J124" s="99"/>
    </row>
    <row r="125" spans="1:15" ht="15" thickBot="1">
      <c r="E125" s="42" t="s">
        <v>17</v>
      </c>
      <c r="F125" s="43"/>
      <c r="G125" s="44"/>
      <c r="H125" s="44"/>
      <c r="I125" s="44"/>
      <c r="J125" s="99"/>
    </row>
  </sheetData>
  <sheetProtection selectLockedCells="1"/>
  <autoFilter ref="B1:B122" xr:uid="{EB3E23DA-79A1-4ADF-A302-911D525B3C1E}">
    <filterColumn colId="0">
      <filters blank="1">
        <filter val="Include"/>
      </filters>
    </filterColumn>
  </autoFilter>
  <conditionalFormatting sqref="E3">
    <cfRule type="containsText" dxfId="7" priority="1" operator="containsText" text="Savings Goals">
      <formula>NOT(ISERROR(SEARCH("Savings Goals",E3)))</formula>
    </cfRule>
    <cfRule type="containsText" dxfId="6" priority="2" operator="containsText" text="Future Needs">
      <formula>NOT(ISERROR(SEARCH("Future Needs",E3)))</formula>
    </cfRule>
    <cfRule type="containsText" dxfId="5" priority="3" operator="containsText" text="Regular Payments">
      <formula>NOT(ISERROR(SEARCH("Regular Payments",E3)))</formula>
    </cfRule>
    <cfRule type="containsText" dxfId="4" priority="4" operator="containsText" text="Weekly Spending">
      <formula>NOT(ISERROR(SEARCH("Weekly Spending",E3)))</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8D654-604F-4BE9-AE53-3D56C5C6AC99}">
  <sheetPr>
    <outlinePr summaryBelow="0"/>
    <pageSetUpPr autoPageBreaks="0" fitToPage="1"/>
  </sheetPr>
  <dimension ref="C1:D96"/>
  <sheetViews>
    <sheetView showGridLines="0" showRowColHeaders="0" tabSelected="1" workbookViewId="0">
      <selection activeCell="J9" sqref="J9"/>
    </sheetView>
  </sheetViews>
  <sheetFormatPr defaultColWidth="8.85546875" defaultRowHeight="13.5"/>
  <cols>
    <col min="1" max="1" width="5.42578125" style="230" customWidth="1"/>
    <col min="2" max="2" width="3.5703125" style="230" customWidth="1"/>
    <col min="3" max="4" width="53.42578125" style="230" customWidth="1"/>
    <col min="5" max="5" width="3.5703125" style="230" customWidth="1"/>
    <col min="6" max="16384" width="8.85546875" style="230"/>
  </cols>
  <sheetData>
    <row r="1" spans="3:4" ht="22.35" customHeight="1"/>
    <row r="3" spans="3:4" ht="36" customHeight="1">
      <c r="C3" s="237" t="s">
        <v>18</v>
      </c>
      <c r="D3" s="231"/>
    </row>
    <row r="4" spans="3:4" ht="17.45">
      <c r="C4" s="232" t="s">
        <v>19</v>
      </c>
      <c r="D4" s="231"/>
    </row>
    <row r="6" spans="3:4" ht="48" customHeight="1">
      <c r="C6" s="242" t="s">
        <v>20</v>
      </c>
      <c r="D6" s="242"/>
    </row>
    <row r="7" spans="3:4">
      <c r="C7" s="233"/>
      <c r="D7" s="233"/>
    </row>
    <row r="8" spans="3:4" ht="14.1">
      <c r="C8" s="234" t="s">
        <v>21</v>
      </c>
      <c r="D8" s="234"/>
    </row>
    <row r="9" spans="3:4">
      <c r="C9" s="233"/>
      <c r="D9" s="233"/>
    </row>
    <row r="10" spans="3:4">
      <c r="C10" s="235" t="s">
        <v>22</v>
      </c>
      <c r="D10" s="235"/>
    </row>
    <row r="11" spans="3:4">
      <c r="C11" s="235"/>
      <c r="D11" s="235"/>
    </row>
    <row r="12" spans="3:4" ht="32.1" customHeight="1">
      <c r="C12" s="242" t="s">
        <v>23</v>
      </c>
      <c r="D12" s="242"/>
    </row>
    <row r="13" spans="3:4">
      <c r="C13" s="233"/>
      <c r="D13" s="233"/>
    </row>
    <row r="14" spans="3:4">
      <c r="C14" s="233"/>
      <c r="D14" s="233"/>
    </row>
    <row r="15" spans="3:4">
      <c r="C15" s="233"/>
      <c r="D15" s="233"/>
    </row>
    <row r="16" spans="3:4">
      <c r="C16" s="233"/>
      <c r="D16" s="233"/>
    </row>
    <row r="17" spans="3:4">
      <c r="C17" s="233"/>
      <c r="D17" s="233"/>
    </row>
    <row r="18" spans="3:4">
      <c r="C18" s="233"/>
      <c r="D18" s="233"/>
    </row>
    <row r="19" spans="3:4">
      <c r="C19" s="233"/>
      <c r="D19" s="233"/>
    </row>
    <row r="20" spans="3:4">
      <c r="C20" s="233"/>
      <c r="D20" s="233"/>
    </row>
    <row r="21" spans="3:4">
      <c r="C21" s="233"/>
      <c r="D21" s="233"/>
    </row>
    <row r="22" spans="3:4">
      <c r="C22" s="233"/>
      <c r="D22" s="233"/>
    </row>
    <row r="23" spans="3:4">
      <c r="C23" s="233"/>
      <c r="D23" s="233"/>
    </row>
    <row r="24" spans="3:4">
      <c r="C24" s="233"/>
      <c r="D24" s="233"/>
    </row>
    <row r="25" spans="3:4" ht="58.35" customHeight="1">
      <c r="C25" s="236" t="s">
        <v>24</v>
      </c>
      <c r="D25" s="236"/>
    </row>
    <row r="26" spans="3:4">
      <c r="C26" s="233"/>
      <c r="D26" s="233"/>
    </row>
    <row r="27" spans="3:4">
      <c r="C27" s="233"/>
      <c r="D27" s="233"/>
    </row>
    <row r="28" spans="3:4" ht="46.35" customHeight="1">
      <c r="C28" s="236" t="s">
        <v>25</v>
      </c>
      <c r="D28" s="233"/>
    </row>
    <row r="29" spans="3:4">
      <c r="C29" s="233"/>
      <c r="D29" s="233"/>
    </row>
    <row r="30" spans="3:4">
      <c r="C30" s="235" t="s">
        <v>26</v>
      </c>
      <c r="D30" s="235"/>
    </row>
    <row r="31" spans="3:4">
      <c r="C31" s="235"/>
      <c r="D31" s="235"/>
    </row>
    <row r="32" spans="3:4" ht="45" customHeight="1">
      <c r="C32" s="242" t="s">
        <v>27</v>
      </c>
      <c r="D32" s="242"/>
    </row>
    <row r="33" spans="3:4">
      <c r="C33" s="233"/>
      <c r="D33" s="233"/>
    </row>
    <row r="34" spans="3:4">
      <c r="C34" s="233"/>
      <c r="D34" s="233"/>
    </row>
    <row r="35" spans="3:4" ht="27">
      <c r="C35" s="233" t="s">
        <v>28</v>
      </c>
      <c r="D35" s="233"/>
    </row>
    <row r="36" spans="3:4">
      <c r="C36" s="233"/>
      <c r="D36" s="233"/>
    </row>
    <row r="37" spans="3:4">
      <c r="C37" s="233"/>
      <c r="D37" s="233"/>
    </row>
    <row r="38" spans="3:4" ht="30.6" customHeight="1">
      <c r="C38" s="242" t="s">
        <v>29</v>
      </c>
      <c r="D38" s="242"/>
    </row>
    <row r="39" spans="3:4">
      <c r="C39" s="233"/>
      <c r="D39" s="233"/>
    </row>
    <row r="40" spans="3:4">
      <c r="C40" s="233"/>
      <c r="D40" s="233"/>
    </row>
    <row r="41" spans="3:4">
      <c r="C41" s="233"/>
      <c r="D41" s="233"/>
    </row>
    <row r="42" spans="3:4">
      <c r="C42" s="233"/>
      <c r="D42" s="233"/>
    </row>
    <row r="43" spans="3:4">
      <c r="C43" s="233"/>
      <c r="D43" s="233"/>
    </row>
    <row r="44" spans="3:4">
      <c r="C44" s="233"/>
      <c r="D44" s="233"/>
    </row>
    <row r="45" spans="3:4">
      <c r="C45" s="233"/>
      <c r="D45" s="233"/>
    </row>
    <row r="46" spans="3:4">
      <c r="C46" s="233"/>
      <c r="D46" s="233"/>
    </row>
    <row r="47" spans="3:4">
      <c r="C47" s="233"/>
      <c r="D47" s="233"/>
    </row>
    <row r="48" spans="3:4">
      <c r="C48" s="233"/>
      <c r="D48" s="233"/>
    </row>
    <row r="49" spans="3:4">
      <c r="C49" s="233"/>
      <c r="D49" s="233"/>
    </row>
    <row r="50" spans="3:4">
      <c r="C50" s="233"/>
      <c r="D50" s="233"/>
    </row>
    <row r="51" spans="3:4">
      <c r="C51" s="233"/>
      <c r="D51" s="233"/>
    </row>
    <row r="52" spans="3:4">
      <c r="C52" s="233"/>
      <c r="D52" s="233"/>
    </row>
    <row r="53" spans="3:4" ht="67.5">
      <c r="C53" s="233" t="s">
        <v>30</v>
      </c>
      <c r="D53" s="233"/>
    </row>
    <row r="54" spans="3:4">
      <c r="C54" s="233"/>
      <c r="D54" s="233"/>
    </row>
    <row r="55" spans="3:4">
      <c r="C55" s="233"/>
      <c r="D55" s="233"/>
    </row>
    <row r="56" spans="3:4">
      <c r="C56" s="233"/>
      <c r="D56" s="233"/>
    </row>
    <row r="57" spans="3:4">
      <c r="C57" s="233"/>
      <c r="D57" s="233"/>
    </row>
    <row r="58" spans="3:4">
      <c r="C58" s="233"/>
      <c r="D58" s="233"/>
    </row>
    <row r="59" spans="3:4">
      <c r="C59" s="233"/>
      <c r="D59" s="233"/>
    </row>
    <row r="60" spans="3:4">
      <c r="C60" s="233"/>
      <c r="D60" s="233"/>
    </row>
    <row r="61" spans="3:4">
      <c r="C61" s="233"/>
      <c r="D61" s="233"/>
    </row>
    <row r="62" spans="3:4">
      <c r="C62" s="233"/>
      <c r="D62" s="233"/>
    </row>
    <row r="63" spans="3:4" ht="40.5">
      <c r="C63" s="233"/>
      <c r="D63" s="233" t="s">
        <v>31</v>
      </c>
    </row>
    <row r="64" spans="3:4">
      <c r="C64" s="233"/>
      <c r="D64" s="233"/>
    </row>
    <row r="65" spans="3:4">
      <c r="C65" s="233"/>
      <c r="D65" s="233"/>
    </row>
    <row r="66" spans="3:4">
      <c r="C66" s="233"/>
      <c r="D66" s="233"/>
    </row>
    <row r="67" spans="3:4">
      <c r="C67" s="233"/>
      <c r="D67" s="233"/>
    </row>
    <row r="68" spans="3:4">
      <c r="C68" s="233"/>
      <c r="D68" s="233"/>
    </row>
    <row r="69" spans="3:4">
      <c r="C69" s="233"/>
      <c r="D69" s="233"/>
    </row>
    <row r="70" spans="3:4">
      <c r="C70" s="233"/>
      <c r="D70" s="233"/>
    </row>
    <row r="71" spans="3:4">
      <c r="C71" s="235" t="s">
        <v>32</v>
      </c>
      <c r="D71" s="233"/>
    </row>
    <row r="72" spans="3:4" ht="14.45" customHeight="1">
      <c r="C72" s="233"/>
      <c r="D72" s="233"/>
    </row>
    <row r="73" spans="3:4" ht="63" customHeight="1">
      <c r="C73" s="242" t="s">
        <v>33</v>
      </c>
      <c r="D73" s="242"/>
    </row>
    <row r="74" spans="3:4">
      <c r="C74" s="233"/>
      <c r="D74" s="233"/>
    </row>
    <row r="75" spans="3:4">
      <c r="C75" s="235" t="s">
        <v>34</v>
      </c>
      <c r="D75" s="233"/>
    </row>
    <row r="76" spans="3:4">
      <c r="C76" s="235"/>
      <c r="D76" s="233"/>
    </row>
    <row r="77" spans="3:4" ht="40.5" customHeight="1">
      <c r="C77" s="242" t="s">
        <v>35</v>
      </c>
      <c r="D77" s="242"/>
    </row>
    <row r="78" spans="3:4">
      <c r="C78" s="233"/>
      <c r="D78" s="233"/>
    </row>
    <row r="79" spans="3:4">
      <c r="C79" s="233"/>
      <c r="D79" s="233"/>
    </row>
    <row r="80" spans="3:4">
      <c r="C80" s="233"/>
      <c r="D80" s="233"/>
    </row>
    <row r="81" spans="3:4">
      <c r="C81" s="238"/>
      <c r="D81" s="233"/>
    </row>
    <row r="82" spans="3:4">
      <c r="C82" s="233"/>
      <c r="D82" s="233"/>
    </row>
    <row r="83" spans="3:4">
      <c r="C83" s="239"/>
      <c r="D83" s="233"/>
    </row>
    <row r="84" spans="3:4">
      <c r="C84" s="233"/>
      <c r="D84" s="233"/>
    </row>
    <row r="85" spans="3:4">
      <c r="C85" s="233"/>
      <c r="D85" s="233"/>
    </row>
    <row r="86" spans="3:4">
      <c r="C86" s="233"/>
      <c r="D86" s="233"/>
    </row>
    <row r="87" spans="3:4" hidden="1">
      <c r="C87" s="238" t="s">
        <v>36</v>
      </c>
      <c r="D87" s="238"/>
    </row>
    <row r="88" spans="3:4" hidden="1">
      <c r="C88" s="233"/>
      <c r="D88" s="233"/>
    </row>
    <row r="89" spans="3:4" hidden="1">
      <c r="C89" s="239" t="s">
        <v>37</v>
      </c>
      <c r="D89" s="239"/>
    </row>
    <row r="90" spans="3:4" hidden="1">
      <c r="C90" s="233" t="s">
        <v>38</v>
      </c>
      <c r="D90" s="233"/>
    </row>
    <row r="91" spans="3:4" ht="27" hidden="1">
      <c r="C91" s="233" t="s">
        <v>39</v>
      </c>
      <c r="D91" s="233"/>
    </row>
    <row r="92" spans="3:4" ht="27" hidden="1">
      <c r="C92" s="233" t="s">
        <v>40</v>
      </c>
      <c r="D92" s="233"/>
    </row>
    <row r="93" spans="3:4" hidden="1"/>
    <row r="94" spans="3:4" hidden="1"/>
    <row r="95" spans="3:4" hidden="1"/>
    <row r="96" spans="3:4" hidden="1"/>
  </sheetData>
  <sheetProtection sheet="1" objects="1" scenarios="1" selectLockedCells="1"/>
  <mergeCells count="6">
    <mergeCell ref="C77:D77"/>
    <mergeCell ref="C73:D73"/>
    <mergeCell ref="C38:D38"/>
    <mergeCell ref="C6:D6"/>
    <mergeCell ref="C12:D12"/>
    <mergeCell ref="C32:D32"/>
  </mergeCells>
  <printOptions horizontalCentered="1"/>
  <pageMargins left="0.7" right="0.7" top="0.75" bottom="0.75" header="0.3" footer="0.3"/>
  <pageSetup scale="7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E57AD-1ABD-42BF-B433-4562205B53A2}">
  <sheetPr codeName="Sheet2">
    <tabColor theme="6"/>
    <outlinePr summaryBelow="0"/>
    <pageSetUpPr autoPageBreaks="0" fitToPage="1"/>
  </sheetPr>
  <dimension ref="A2:W118"/>
  <sheetViews>
    <sheetView showGridLines="0" showRowColHeaders="0" topLeftCell="H1" zoomScale="115" zoomScaleNormal="115" workbookViewId="0">
      <selection activeCell="M115" sqref="M115"/>
    </sheetView>
  </sheetViews>
  <sheetFormatPr defaultColWidth="8.85546875" defaultRowHeight="14.45"/>
  <cols>
    <col min="1" max="7" width="12" style="189" hidden="1" customWidth="1"/>
    <col min="8" max="8" width="19.5703125" style="206" customWidth="1"/>
    <col min="9" max="9" width="35" style="102" customWidth="1"/>
    <col min="10" max="10" width="13.85546875" style="102" customWidth="1"/>
    <col min="11" max="11" width="16.42578125" style="190" customWidth="1"/>
    <col min="12" max="12" width="9.85546875" style="102" customWidth="1"/>
    <col min="13" max="13" width="14.42578125" style="190" customWidth="1"/>
    <col min="14" max="14" width="1.42578125" style="102" customWidth="1"/>
    <col min="15" max="15" width="5.85546875" style="102" customWidth="1"/>
    <col min="16" max="16" width="10.140625" style="102" customWidth="1"/>
    <col min="17" max="17" width="8.85546875" style="102"/>
    <col min="18" max="16384" width="8.85546875" style="189"/>
  </cols>
  <sheetData>
    <row r="2" spans="1:23" ht="54.6" customHeight="1">
      <c r="I2" s="196" t="s">
        <v>41</v>
      </c>
      <c r="J2" s="197"/>
      <c r="K2" s="198"/>
      <c r="L2" s="199"/>
      <c r="M2" s="199"/>
      <c r="N2" s="199"/>
      <c r="O2" s="199"/>
      <c r="P2" s="199"/>
    </row>
    <row r="3" spans="1:23" ht="21.6" customHeight="1">
      <c r="A3" s="189" t="s">
        <v>42</v>
      </c>
      <c r="C3" s="189" t="s">
        <v>43</v>
      </c>
      <c r="D3" s="189" t="s">
        <v>44</v>
      </c>
      <c r="E3" s="189" t="s">
        <v>45</v>
      </c>
      <c r="I3" s="209">
        <f>COUNTIFS($H:$H,"Show items in use",$G:$G,1)</f>
        <v>31</v>
      </c>
    </row>
    <row r="4" spans="1:23" ht="14.25" customHeight="1">
      <c r="H4" s="207"/>
      <c r="I4" s="217" t="str">
        <f>IF(COUNTIFS($H:$H,"Show items not being used",$G:$G,1)=0,"Filter - only showing items that are currently in use",IF(AND(COUNTIFS($H:$H,"Show items not being used",$G:$G,1)&lt;&gt;0,$I$3&lt;&gt;0),"Filter - Currently showing all items","Filter - only showing items that are not currently in use"))</f>
        <v>Filter - Currently showing all items</v>
      </c>
    </row>
    <row r="5" spans="1:23" ht="10.5" customHeight="1">
      <c r="G5" s="189">
        <f>SUBTOTAL(103,$H5)</f>
        <v>1</v>
      </c>
      <c r="H5" s="206" t="s">
        <v>46</v>
      </c>
    </row>
    <row r="6" spans="1:23" ht="11.45" customHeight="1">
      <c r="G6" s="189">
        <f>SUBTOTAL(103,$H6)</f>
        <v>1</v>
      </c>
      <c r="H6" s="206" t="s">
        <v>46</v>
      </c>
    </row>
    <row r="7" spans="1:23">
      <c r="A7" s="189">
        <f>INDEX(Frequency_table[Period],MATCH(BUDGET!$P$7,Frequency_table[Frequency],0))</f>
        <v>52</v>
      </c>
      <c r="C7" s="189" t="str">
        <f t="shared" ref="C7:C28" si="0">_xlfn.CONCAT(K7,D7)</f>
        <v>ACCOUNT1</v>
      </c>
      <c r="D7" s="189">
        <f>COUNTIFS($K7:$K$10,$K7)</f>
        <v>1</v>
      </c>
      <c r="G7" s="189">
        <f t="shared" ref="G7:G70" si="1">SUBTOTAL(103,$H7)</f>
        <v>1</v>
      </c>
      <c r="H7" s="206" t="s">
        <v>46</v>
      </c>
      <c r="I7" s="200" t="s">
        <v>47</v>
      </c>
      <c r="J7" s="201" t="s">
        <v>48</v>
      </c>
      <c r="K7" s="201" t="s">
        <v>49</v>
      </c>
      <c r="L7" s="201" t="s">
        <v>50</v>
      </c>
      <c r="M7" s="201" t="s">
        <v>51</v>
      </c>
      <c r="N7" s="202"/>
      <c r="O7" s="203" t="s">
        <v>52</v>
      </c>
      <c r="P7" s="204" t="s">
        <v>53</v>
      </c>
    </row>
    <row r="8" spans="1:23" ht="15" thickBot="1">
      <c r="C8" s="189" t="str">
        <f t="shared" si="0"/>
        <v>0</v>
      </c>
      <c r="D8" s="189">
        <f>COUNTIFS($K8:$K$10,$K8)</f>
        <v>0</v>
      </c>
      <c r="G8" s="189">
        <f t="shared" si="1"/>
        <v>1</v>
      </c>
      <c r="H8" s="206" t="s">
        <v>46</v>
      </c>
      <c r="W8" s="205"/>
    </row>
    <row r="9" spans="1:23" s="191" customFormat="1" ht="20.45" customHeight="1" thickBot="1">
      <c r="B9" s="191" t="s">
        <v>4</v>
      </c>
      <c r="C9" s="191" t="str">
        <f t="shared" si="0"/>
        <v>0</v>
      </c>
      <c r="D9" s="191">
        <f>COUNTIFS($K9:$K$10,$K9)</f>
        <v>0</v>
      </c>
      <c r="G9" s="191">
        <f t="shared" si="1"/>
        <v>1</v>
      </c>
      <c r="H9" s="208" t="s">
        <v>46</v>
      </c>
      <c r="I9" s="219" t="s">
        <v>11</v>
      </c>
      <c r="J9" s="220"/>
      <c r="K9" s="221"/>
      <c r="L9" s="220">
        <f>SUBTOTAL(9,L10:L18)</f>
        <v>7500</v>
      </c>
      <c r="M9" s="222"/>
      <c r="N9" s="192"/>
      <c r="O9" s="192"/>
      <c r="P9" s="223">
        <f>SUBTOTAL(9,P10:P18)</f>
        <v>2269.2307692307691</v>
      </c>
      <c r="Q9" s="104"/>
    </row>
    <row r="10" spans="1:23">
      <c r="A10" s="189">
        <f>IFERROR(INDEX(Frequency_table[Period],MATCH(BUDGET!$M10,Frequency_table[Frequency],0)),0)</f>
        <v>12</v>
      </c>
      <c r="B10" s="189" t="s">
        <v>4</v>
      </c>
      <c r="C10" s="189" t="str">
        <f t="shared" si="0"/>
        <v>Income1</v>
      </c>
      <c r="D10" s="189">
        <f>COUNTIFS($K$10:$K10,$K10)</f>
        <v>1</v>
      </c>
      <c r="G10" s="189">
        <f t="shared" si="1"/>
        <v>1</v>
      </c>
      <c r="H10" s="206" t="str">
        <f t="shared" ref="H10:H11" si="2">IF(L10&lt;&gt;0,"Show items in use","Show items not being used")</f>
        <v>Show items in use</v>
      </c>
      <c r="I10" s="128" t="s">
        <v>54</v>
      </c>
      <c r="J10" s="152"/>
      <c r="K10" s="153" t="s">
        <v>4</v>
      </c>
      <c r="L10" s="151">
        <v>5000</v>
      </c>
      <c r="M10" s="129" t="s">
        <v>55</v>
      </c>
      <c r="N10" s="194"/>
      <c r="O10" s="194"/>
      <c r="P10" s="136">
        <f t="shared" ref="P10:P18" si="3">$L10*$A10/$A$7</f>
        <v>1153.8461538461538</v>
      </c>
      <c r="Q10" s="193" t="str">
        <f t="shared" ref="Q10:Q18" si="4">IF(AND(L10&lt;&gt;0,M10=""),"Please assign frequency","")</f>
        <v/>
      </c>
    </row>
    <row r="11" spans="1:23">
      <c r="A11" s="189">
        <f>IFERROR(INDEX(Frequency_table[Period],MATCH(BUDGET!$M11,Frequency_table[Frequency],0)),0)</f>
        <v>26</v>
      </c>
      <c r="B11" s="189" t="s">
        <v>4</v>
      </c>
      <c r="C11" s="189" t="str">
        <f t="shared" si="0"/>
        <v>Income2</v>
      </c>
      <c r="D11" s="189">
        <f>COUNTIFS($K$10:$K11,$K11)</f>
        <v>2</v>
      </c>
      <c r="G11" s="189">
        <f t="shared" si="1"/>
        <v>1</v>
      </c>
      <c r="H11" s="206" t="str">
        <f t="shared" si="2"/>
        <v>Show items in use</v>
      </c>
      <c r="I11" s="128" t="s">
        <v>56</v>
      </c>
      <c r="J11" s="152"/>
      <c r="K11" s="153" t="s">
        <v>4</v>
      </c>
      <c r="L11" s="151">
        <v>2000</v>
      </c>
      <c r="M11" s="129" t="s">
        <v>57</v>
      </c>
      <c r="N11" s="194"/>
      <c r="O11" s="194"/>
      <c r="P11" s="136">
        <f t="shared" si="3"/>
        <v>1000</v>
      </c>
      <c r="Q11" s="193" t="str">
        <f t="shared" si="4"/>
        <v/>
      </c>
    </row>
    <row r="12" spans="1:23">
      <c r="A12" s="189">
        <f>IFERROR(INDEX(Frequency_table[Period],MATCH(BUDGET!$M12,Frequency_table[Frequency],0)),0)</f>
        <v>12</v>
      </c>
      <c r="B12" s="189" t="s">
        <v>4</v>
      </c>
      <c r="C12" s="189" t="str">
        <f t="shared" si="0"/>
        <v>Income3</v>
      </c>
      <c r="D12" s="189">
        <f>COUNTIFS($K$10:$K12,$K12)</f>
        <v>3</v>
      </c>
      <c r="G12" s="189">
        <f t="shared" si="1"/>
        <v>1</v>
      </c>
      <c r="H12" s="206" t="str">
        <f>IF(L12&lt;&gt;0,"Show items in use","Show items not being used")</f>
        <v>Show items in use</v>
      </c>
      <c r="I12" s="130" t="s">
        <v>58</v>
      </c>
      <c r="J12" s="152"/>
      <c r="K12" s="153" t="s">
        <v>4</v>
      </c>
      <c r="L12" s="151">
        <v>500</v>
      </c>
      <c r="M12" s="129" t="s">
        <v>55</v>
      </c>
      <c r="N12" s="194"/>
      <c r="O12" s="194"/>
      <c r="P12" s="136">
        <f t="shared" si="3"/>
        <v>115.38461538461539</v>
      </c>
      <c r="Q12" s="193" t="str">
        <f t="shared" si="4"/>
        <v/>
      </c>
    </row>
    <row r="13" spans="1:23">
      <c r="A13" s="189">
        <f>IFERROR(INDEX(Frequency_table[Period],MATCH(BUDGET!$M13,Frequency_table[Frequency],0)),0)</f>
        <v>0</v>
      </c>
      <c r="B13" s="189" t="s">
        <v>4</v>
      </c>
      <c r="C13" s="189" t="str">
        <f t="shared" si="0"/>
        <v>Income4</v>
      </c>
      <c r="D13" s="189">
        <f>COUNTIFS($K$10:$K13,$K13)</f>
        <v>4</v>
      </c>
      <c r="G13" s="189">
        <f t="shared" si="1"/>
        <v>1</v>
      </c>
      <c r="H13" s="206" t="str">
        <f t="shared" ref="H13:H18" si="5">IF(L13&lt;&gt;0,"Show items in use","Show items not being used")</f>
        <v>Show items not being used</v>
      </c>
      <c r="I13" s="130" t="s">
        <v>59</v>
      </c>
      <c r="J13" s="152"/>
      <c r="K13" s="153" t="s">
        <v>4</v>
      </c>
      <c r="L13" s="151"/>
      <c r="M13" s="129"/>
      <c r="N13" s="194"/>
      <c r="O13" s="194"/>
      <c r="P13" s="136">
        <f t="shared" si="3"/>
        <v>0</v>
      </c>
      <c r="Q13" s="193" t="str">
        <f t="shared" si="4"/>
        <v/>
      </c>
    </row>
    <row r="14" spans="1:23">
      <c r="A14" s="189">
        <f>IFERROR(INDEX(Frequency_table[Period],MATCH(BUDGET!$M14,Frequency_table[Frequency],0)),0)</f>
        <v>0</v>
      </c>
      <c r="B14" s="189" t="s">
        <v>4</v>
      </c>
      <c r="C14" s="189" t="str">
        <f t="shared" si="0"/>
        <v>Income5</v>
      </c>
      <c r="D14" s="189">
        <f>COUNTIFS($K$10:$K14,$K14)</f>
        <v>5</v>
      </c>
      <c r="G14" s="189">
        <f t="shared" si="1"/>
        <v>1</v>
      </c>
      <c r="H14" s="206" t="str">
        <f t="shared" si="5"/>
        <v>Show items not being used</v>
      </c>
      <c r="I14" s="130" t="s">
        <v>60</v>
      </c>
      <c r="J14" s="152"/>
      <c r="K14" s="153" t="s">
        <v>4</v>
      </c>
      <c r="L14" s="151"/>
      <c r="M14" s="129"/>
      <c r="N14" s="194"/>
      <c r="O14" s="194"/>
      <c r="P14" s="136">
        <f t="shared" si="3"/>
        <v>0</v>
      </c>
      <c r="Q14" s="193" t="str">
        <f t="shared" si="4"/>
        <v/>
      </c>
    </row>
    <row r="15" spans="1:23">
      <c r="A15" s="189">
        <f>IFERROR(INDEX(Frequency_table[Period],MATCH(BUDGET!$M15,Frequency_table[Frequency],0)),0)</f>
        <v>0</v>
      </c>
      <c r="B15" s="189" t="s">
        <v>4</v>
      </c>
      <c r="C15" s="189" t="str">
        <f t="shared" si="0"/>
        <v>Income6</v>
      </c>
      <c r="D15" s="189">
        <f>COUNTIFS($K$10:$K15,$K15)</f>
        <v>6</v>
      </c>
      <c r="G15" s="189">
        <f t="shared" si="1"/>
        <v>1</v>
      </c>
      <c r="H15" s="206" t="str">
        <f t="shared" si="5"/>
        <v>Show items not being used</v>
      </c>
      <c r="I15" s="130" t="s">
        <v>61</v>
      </c>
      <c r="J15" s="152"/>
      <c r="K15" s="153" t="s">
        <v>4</v>
      </c>
      <c r="L15" s="151"/>
      <c r="M15" s="129"/>
      <c r="N15" s="194"/>
      <c r="O15" s="194"/>
      <c r="P15" s="136">
        <f t="shared" si="3"/>
        <v>0</v>
      </c>
      <c r="Q15" s="193" t="str">
        <f t="shared" si="4"/>
        <v/>
      </c>
    </row>
    <row r="16" spans="1:23">
      <c r="A16" s="189">
        <f>IFERROR(INDEX(Frequency_table[Period],MATCH(BUDGET!$M16,Frequency_table[Frequency],0)),0)</f>
        <v>0</v>
      </c>
      <c r="B16" s="189" t="s">
        <v>4</v>
      </c>
      <c r="C16" s="189" t="str">
        <f t="shared" si="0"/>
        <v>Income7</v>
      </c>
      <c r="D16" s="189">
        <f>COUNTIFS($K$10:$K16,$K16)</f>
        <v>7</v>
      </c>
      <c r="G16" s="189">
        <f t="shared" si="1"/>
        <v>1</v>
      </c>
      <c r="H16" s="206" t="str">
        <f>IF(L16&lt;&gt;0,"Show items in use","Show items not being used")</f>
        <v>Show items not being used</v>
      </c>
      <c r="I16" s="130" t="s">
        <v>62</v>
      </c>
      <c r="J16" s="152"/>
      <c r="K16" s="153" t="s">
        <v>4</v>
      </c>
      <c r="L16" s="151"/>
      <c r="M16" s="129"/>
      <c r="N16" s="194"/>
      <c r="O16" s="194"/>
      <c r="P16" s="136">
        <f t="shared" si="3"/>
        <v>0</v>
      </c>
      <c r="Q16" s="193" t="str">
        <f t="shared" si="4"/>
        <v/>
      </c>
    </row>
    <row r="17" spans="1:17">
      <c r="A17" s="189">
        <f>IFERROR(INDEX(Frequency_table[Period],MATCH(BUDGET!$M17,Frequency_table[Frequency],0)),0)</f>
        <v>0</v>
      </c>
      <c r="B17" s="189" t="s">
        <v>4</v>
      </c>
      <c r="C17" s="189" t="str">
        <f t="shared" si="0"/>
        <v>Income8</v>
      </c>
      <c r="D17" s="189">
        <f>COUNTIFS($K$10:$K17,$K17)</f>
        <v>8</v>
      </c>
      <c r="G17" s="189">
        <f t="shared" si="1"/>
        <v>1</v>
      </c>
      <c r="H17" s="206" t="str">
        <f t="shared" si="5"/>
        <v>Show items not being used</v>
      </c>
      <c r="I17" s="130" t="s">
        <v>63</v>
      </c>
      <c r="J17" s="152"/>
      <c r="K17" s="153" t="s">
        <v>4</v>
      </c>
      <c r="L17" s="151"/>
      <c r="M17" s="129"/>
      <c r="N17" s="194"/>
      <c r="O17" s="194"/>
      <c r="P17" s="136">
        <f t="shared" si="3"/>
        <v>0</v>
      </c>
      <c r="Q17" s="193" t="str">
        <f t="shared" si="4"/>
        <v/>
      </c>
    </row>
    <row r="18" spans="1:17" ht="15" thickBot="1">
      <c r="A18" s="189">
        <f>IFERROR(INDEX(Frequency_table[Period],MATCH(BUDGET!$M18,Frequency_table[Frequency],0)),0)</f>
        <v>0</v>
      </c>
      <c r="B18" s="189" t="s">
        <v>4</v>
      </c>
      <c r="C18" s="189" t="str">
        <f t="shared" si="0"/>
        <v>Income9</v>
      </c>
      <c r="D18" s="189">
        <f>COUNTIFS($K$10:$K18,$K18)</f>
        <v>9</v>
      </c>
      <c r="G18" s="189">
        <f t="shared" si="1"/>
        <v>1</v>
      </c>
      <c r="H18" s="206" t="str">
        <f t="shared" si="5"/>
        <v>Show items not being used</v>
      </c>
      <c r="I18" s="131" t="s">
        <v>64</v>
      </c>
      <c r="J18" s="132"/>
      <c r="K18" s="133" t="s">
        <v>4</v>
      </c>
      <c r="L18" s="134"/>
      <c r="M18" s="135"/>
      <c r="N18" s="194"/>
      <c r="O18" s="194"/>
      <c r="P18" s="137">
        <f t="shared" si="3"/>
        <v>0</v>
      </c>
      <c r="Q18" s="193" t="str">
        <f t="shared" si="4"/>
        <v/>
      </c>
    </row>
    <row r="19" spans="1:17" ht="15" thickBot="1">
      <c r="B19" s="189" t="s">
        <v>4</v>
      </c>
      <c r="C19" s="189" t="str">
        <f t="shared" si="0"/>
        <v>0</v>
      </c>
      <c r="D19" s="189">
        <f>COUNTIFS($K$10:$K19,$K19)</f>
        <v>0</v>
      </c>
      <c r="G19" s="189">
        <f t="shared" si="1"/>
        <v>1</v>
      </c>
      <c r="H19" s="206" t="s">
        <v>46</v>
      </c>
      <c r="I19" s="213"/>
      <c r="J19" s="213"/>
      <c r="K19" s="218"/>
      <c r="L19" s="213"/>
      <c r="M19" s="218"/>
      <c r="P19" s="213"/>
    </row>
    <row r="20" spans="1:17" s="191" customFormat="1" ht="20.45" customHeight="1" thickBot="1">
      <c r="B20" s="191" t="s">
        <v>65</v>
      </c>
      <c r="C20" s="191" t="str">
        <f t="shared" si="0"/>
        <v>0</v>
      </c>
      <c r="D20" s="191">
        <f>COUNTIFS($K$10:$K20,$K20)</f>
        <v>0</v>
      </c>
      <c r="G20" s="191">
        <f t="shared" si="1"/>
        <v>1</v>
      </c>
      <c r="H20" s="208" t="s">
        <v>46</v>
      </c>
      <c r="I20" s="219" t="s">
        <v>66</v>
      </c>
      <c r="J20" s="220"/>
      <c r="K20" s="221"/>
      <c r="L20" s="220">
        <f>SUBTOTAL(9,L21:L86)</f>
        <v>2580</v>
      </c>
      <c r="M20" s="222"/>
      <c r="N20" s="195"/>
      <c r="O20" s="192"/>
      <c r="P20" s="223">
        <f>SUBTOTAL(9,P21:P116)</f>
        <v>1235.384615384615</v>
      </c>
      <c r="Q20" s="104"/>
    </row>
    <row r="21" spans="1:17" ht="7.5" customHeight="1" thickBot="1">
      <c r="B21" s="189" t="s">
        <v>65</v>
      </c>
      <c r="C21" s="189" t="str">
        <f t="shared" si="0"/>
        <v>0</v>
      </c>
      <c r="D21" s="189">
        <f>COUNTIFS($K$10:$K21,$K21)</f>
        <v>0</v>
      </c>
      <c r="G21" s="189">
        <f t="shared" si="1"/>
        <v>1</v>
      </c>
      <c r="H21" s="206" t="s">
        <v>46</v>
      </c>
      <c r="N21" s="190"/>
      <c r="O21" s="190"/>
    </row>
    <row r="22" spans="1:17">
      <c r="B22" s="189" t="s">
        <v>65</v>
      </c>
      <c r="C22" s="189" t="str">
        <f t="shared" si="0"/>
        <v>0</v>
      </c>
      <c r="D22" s="189">
        <f>COUNTIFS($K$10:$K22,$K22)</f>
        <v>0</v>
      </c>
      <c r="G22" s="189">
        <f t="shared" si="1"/>
        <v>1</v>
      </c>
      <c r="H22" s="206" t="s">
        <v>46</v>
      </c>
      <c r="I22" s="183" t="s">
        <v>5</v>
      </c>
      <c r="J22" s="184"/>
      <c r="K22" s="185"/>
      <c r="L22" s="186">
        <f>SUBTOTAL(9,L23:L37)</f>
        <v>330</v>
      </c>
      <c r="M22" s="187"/>
      <c r="P22" s="188">
        <f>SUBTOTAL(9,P23:P37)</f>
        <v>330</v>
      </c>
    </row>
    <row r="23" spans="1:17">
      <c r="A23" s="189">
        <f>IFERROR(INDEX(Frequency_table[Period],MATCH(BUDGET!$M23,Frequency_table[Frequency],0)),0)</f>
        <v>52</v>
      </c>
      <c r="B23" s="189" t="s">
        <v>65</v>
      </c>
      <c r="C23" s="189" t="str">
        <f t="shared" si="0"/>
        <v>Weekly Spending1</v>
      </c>
      <c r="D23" s="189">
        <f>COUNTIFS($K$10:$K23,$K23)</f>
        <v>1</v>
      </c>
      <c r="G23" s="189">
        <f t="shared" si="1"/>
        <v>1</v>
      </c>
      <c r="H23" s="206" t="str">
        <f t="shared" ref="H23:H37" si="6">IF(L23&lt;&gt;0,"Show items in use","Show items not being used")</f>
        <v>Show items in use</v>
      </c>
      <c r="I23" s="141" t="s">
        <v>67</v>
      </c>
      <c r="J23" s="152" t="s">
        <v>68</v>
      </c>
      <c r="K23" s="153" t="s">
        <v>5</v>
      </c>
      <c r="L23" s="151">
        <v>250</v>
      </c>
      <c r="M23" s="129" t="s">
        <v>53</v>
      </c>
      <c r="N23" s="194"/>
      <c r="O23" s="194"/>
      <c r="P23" s="136">
        <f t="shared" ref="P23:P37" si="7">$L23*$A23/$A$7</f>
        <v>250</v>
      </c>
      <c r="Q23" s="193" t="str">
        <f t="shared" ref="Q23:Q37" si="8">IF(AND(L23&lt;&gt;0,M23=""),"Please assign frequency","")</f>
        <v/>
      </c>
    </row>
    <row r="24" spans="1:17">
      <c r="A24" s="189">
        <f>IFERROR(INDEX(Frequency_table[Period],MATCH(BUDGET!$M24,Frequency_table[Frequency],0)),0)</f>
        <v>52</v>
      </c>
      <c r="B24" s="189" t="s">
        <v>65</v>
      </c>
      <c r="C24" s="189" t="str">
        <f t="shared" si="0"/>
        <v>Weekly Spending2</v>
      </c>
      <c r="D24" s="189">
        <f>COUNTIFS($K$10:$K24,$K24)</f>
        <v>2</v>
      </c>
      <c r="G24" s="189">
        <f t="shared" si="1"/>
        <v>1</v>
      </c>
      <c r="H24" s="206" t="str">
        <f t="shared" si="6"/>
        <v>Show items in use</v>
      </c>
      <c r="I24" s="141" t="s">
        <v>69</v>
      </c>
      <c r="J24" s="152" t="s">
        <v>70</v>
      </c>
      <c r="K24" s="153" t="s">
        <v>5</v>
      </c>
      <c r="L24" s="151">
        <v>80</v>
      </c>
      <c r="M24" s="129" t="s">
        <v>53</v>
      </c>
      <c r="N24" s="194"/>
      <c r="O24" s="194"/>
      <c r="P24" s="136">
        <f t="shared" si="7"/>
        <v>80</v>
      </c>
      <c r="Q24" s="193" t="str">
        <f t="shared" si="8"/>
        <v/>
      </c>
    </row>
    <row r="25" spans="1:17">
      <c r="A25" s="189">
        <f>IFERROR(INDEX(Frequency_table[Period],MATCH(BUDGET!$M25,Frequency_table[Frequency],0)),0)</f>
        <v>0</v>
      </c>
      <c r="B25" s="189" t="s">
        <v>65</v>
      </c>
      <c r="C25" s="189" t="str">
        <f t="shared" si="0"/>
        <v>Weekly Spending3</v>
      </c>
      <c r="D25" s="189">
        <f>COUNTIFS($K$10:$K25,$K25)</f>
        <v>3</v>
      </c>
      <c r="G25" s="189">
        <f t="shared" si="1"/>
        <v>1</v>
      </c>
      <c r="H25" s="206" t="str">
        <f t="shared" si="6"/>
        <v>Show items not being used</v>
      </c>
      <c r="I25" s="141" t="s">
        <v>71</v>
      </c>
      <c r="J25" s="152"/>
      <c r="K25" s="153" t="s">
        <v>5</v>
      </c>
      <c r="L25" s="151"/>
      <c r="M25" s="129"/>
      <c r="N25" s="194"/>
      <c r="O25" s="194"/>
      <c r="P25" s="136">
        <f t="shared" si="7"/>
        <v>0</v>
      </c>
      <c r="Q25" s="193" t="str">
        <f t="shared" si="8"/>
        <v/>
      </c>
    </row>
    <row r="26" spans="1:17">
      <c r="A26" s="189">
        <f>IFERROR(INDEX(Frequency_table[Period],MATCH(BUDGET!$M26,Frequency_table[Frequency],0)),0)</f>
        <v>0</v>
      </c>
      <c r="B26" s="189" t="s">
        <v>65</v>
      </c>
      <c r="C26" s="189" t="str">
        <f t="shared" si="0"/>
        <v>Weekly Spending4</v>
      </c>
      <c r="D26" s="189">
        <f>COUNTIFS($K$10:$K26,$K26)</f>
        <v>4</v>
      </c>
      <c r="G26" s="189">
        <f t="shared" si="1"/>
        <v>1</v>
      </c>
      <c r="H26" s="206" t="str">
        <f t="shared" si="6"/>
        <v>Show items not being used</v>
      </c>
      <c r="I26" s="141" t="s">
        <v>72</v>
      </c>
      <c r="J26" s="152"/>
      <c r="K26" s="153" t="s">
        <v>5</v>
      </c>
      <c r="L26" s="151"/>
      <c r="M26" s="129"/>
      <c r="N26" s="194"/>
      <c r="O26" s="194"/>
      <c r="P26" s="136">
        <f t="shared" si="7"/>
        <v>0</v>
      </c>
      <c r="Q26" s="193" t="str">
        <f t="shared" si="8"/>
        <v/>
      </c>
    </row>
    <row r="27" spans="1:17">
      <c r="A27" s="189">
        <f>IFERROR(INDEX(Frequency_table[Period],MATCH(BUDGET!$M27,Frequency_table[Frequency],0)),0)</f>
        <v>0</v>
      </c>
      <c r="B27" s="189" t="s">
        <v>65</v>
      </c>
      <c r="C27" s="189" t="str">
        <f t="shared" si="0"/>
        <v>Weekly Spending5</v>
      </c>
      <c r="D27" s="189">
        <f>COUNTIFS($K$10:$K27,$K27)</f>
        <v>5</v>
      </c>
      <c r="G27" s="189">
        <f t="shared" si="1"/>
        <v>1</v>
      </c>
      <c r="H27" s="206" t="str">
        <f t="shared" si="6"/>
        <v>Show items not being used</v>
      </c>
      <c r="I27" s="141" t="s">
        <v>73</v>
      </c>
      <c r="J27" s="152"/>
      <c r="K27" s="153" t="s">
        <v>5</v>
      </c>
      <c r="L27" s="151"/>
      <c r="M27" s="129"/>
      <c r="N27" s="194"/>
      <c r="O27" s="194"/>
      <c r="P27" s="136">
        <f t="shared" si="7"/>
        <v>0</v>
      </c>
      <c r="Q27" s="193" t="str">
        <f t="shared" si="8"/>
        <v/>
      </c>
    </row>
    <row r="28" spans="1:17">
      <c r="A28" s="189">
        <f>IFERROR(INDEX(Frequency_table[Period],MATCH(BUDGET!$M28,Frequency_table[Frequency],0)),0)</f>
        <v>0</v>
      </c>
      <c r="B28" s="189" t="s">
        <v>65</v>
      </c>
      <c r="C28" s="189" t="str">
        <f t="shared" si="0"/>
        <v>Weekly Spending6</v>
      </c>
      <c r="D28" s="189">
        <f>COUNTIFS($K$10:$K28,$K28)</f>
        <v>6</v>
      </c>
      <c r="G28" s="189">
        <f t="shared" si="1"/>
        <v>1</v>
      </c>
      <c r="H28" s="206" t="str">
        <f t="shared" si="6"/>
        <v>Show items not being used</v>
      </c>
      <c r="I28" s="141" t="s">
        <v>74</v>
      </c>
      <c r="J28" s="152"/>
      <c r="K28" s="153" t="s">
        <v>5</v>
      </c>
      <c r="L28" s="151"/>
      <c r="M28" s="129"/>
      <c r="N28" s="194"/>
      <c r="O28" s="194"/>
      <c r="P28" s="136">
        <f t="shared" si="7"/>
        <v>0</v>
      </c>
      <c r="Q28" s="193" t="str">
        <f t="shared" si="8"/>
        <v/>
      </c>
    </row>
    <row r="29" spans="1:17">
      <c r="A29" s="189">
        <f>IFERROR(INDEX(Frequency_table[Period],MATCH(BUDGET!$M29,Frequency_table[Frequency],0)),0)</f>
        <v>0</v>
      </c>
      <c r="B29" s="189" t="s">
        <v>65</v>
      </c>
      <c r="C29" s="189" t="str">
        <f t="shared" ref="C29:C30" si="9">_xlfn.CONCAT(K29,D29)</f>
        <v>Weekly Spending7</v>
      </c>
      <c r="D29" s="189">
        <f>COUNTIFS($K$10:$K29,$K29)</f>
        <v>7</v>
      </c>
      <c r="G29" s="189">
        <f t="shared" si="1"/>
        <v>1</v>
      </c>
      <c r="H29" s="206" t="str">
        <f t="shared" si="6"/>
        <v>Show items not being used</v>
      </c>
      <c r="I29" s="141" t="s">
        <v>75</v>
      </c>
      <c r="J29" s="152"/>
      <c r="K29" s="153" t="s">
        <v>5</v>
      </c>
      <c r="L29" s="151"/>
      <c r="M29" s="129"/>
      <c r="N29" s="194"/>
      <c r="O29" s="194"/>
      <c r="P29" s="136">
        <f t="shared" si="7"/>
        <v>0</v>
      </c>
      <c r="Q29" s="193" t="str">
        <f t="shared" si="8"/>
        <v/>
      </c>
    </row>
    <row r="30" spans="1:17">
      <c r="A30" s="189">
        <f>IFERROR(INDEX(Frequency_table[Period],MATCH(BUDGET!$M30,Frequency_table[Frequency],0)),0)</f>
        <v>0</v>
      </c>
      <c r="B30" s="189" t="s">
        <v>65</v>
      </c>
      <c r="C30" s="189" t="str">
        <f t="shared" si="9"/>
        <v>Weekly Spending8</v>
      </c>
      <c r="D30" s="189">
        <f>COUNTIFS($K$10:$K30,$K30)</f>
        <v>8</v>
      </c>
      <c r="G30" s="189">
        <f t="shared" si="1"/>
        <v>1</v>
      </c>
      <c r="H30" s="206" t="str">
        <f t="shared" si="6"/>
        <v>Show items not being used</v>
      </c>
      <c r="I30" s="141" t="s">
        <v>76</v>
      </c>
      <c r="J30" s="152"/>
      <c r="K30" s="153" t="s">
        <v>5</v>
      </c>
      <c r="L30" s="151"/>
      <c r="M30" s="129"/>
      <c r="N30" s="194"/>
      <c r="O30" s="194"/>
      <c r="P30" s="136">
        <f t="shared" si="7"/>
        <v>0</v>
      </c>
      <c r="Q30" s="193" t="str">
        <f t="shared" si="8"/>
        <v/>
      </c>
    </row>
    <row r="31" spans="1:17">
      <c r="A31" s="189">
        <f>IFERROR(INDEX(Frequency_table[Period],MATCH(BUDGET!$M31,Frequency_table[Frequency],0)),0)</f>
        <v>0</v>
      </c>
      <c r="B31" s="189" t="s">
        <v>65</v>
      </c>
      <c r="C31" s="189" t="str">
        <f t="shared" ref="C31:C56" si="10">_xlfn.CONCAT(K31,D31)</f>
        <v>Weekly Spending9</v>
      </c>
      <c r="D31" s="189">
        <f>COUNTIFS($K$10:$K31,$K31)</f>
        <v>9</v>
      </c>
      <c r="G31" s="189">
        <f t="shared" si="1"/>
        <v>1</v>
      </c>
      <c r="H31" s="206" t="str">
        <f t="shared" si="6"/>
        <v>Show items not being used</v>
      </c>
      <c r="I31" s="141" t="s">
        <v>77</v>
      </c>
      <c r="J31" s="152"/>
      <c r="K31" s="153" t="s">
        <v>5</v>
      </c>
      <c r="L31" s="151"/>
      <c r="M31" s="129"/>
      <c r="N31" s="194"/>
      <c r="O31" s="194"/>
      <c r="P31" s="136">
        <f t="shared" si="7"/>
        <v>0</v>
      </c>
      <c r="Q31" s="193" t="str">
        <f t="shared" si="8"/>
        <v/>
      </c>
    </row>
    <row r="32" spans="1:17">
      <c r="A32" s="189">
        <f>IFERROR(INDEX(Frequency_table[Period],MATCH(BUDGET!$M32,Frequency_table[Frequency],0)),0)</f>
        <v>0</v>
      </c>
      <c r="B32" s="189" t="s">
        <v>65</v>
      </c>
      <c r="C32" s="189" t="str">
        <f t="shared" si="10"/>
        <v>Weekly Spending10</v>
      </c>
      <c r="D32" s="189">
        <f>COUNTIFS($K$10:$K32,$K32)</f>
        <v>10</v>
      </c>
      <c r="G32" s="189">
        <f t="shared" si="1"/>
        <v>1</v>
      </c>
      <c r="H32" s="206" t="str">
        <f t="shared" si="6"/>
        <v>Show items not being used</v>
      </c>
      <c r="I32" s="141" t="s">
        <v>78</v>
      </c>
      <c r="J32" s="152"/>
      <c r="K32" s="153" t="s">
        <v>5</v>
      </c>
      <c r="L32" s="151"/>
      <c r="M32" s="129"/>
      <c r="N32" s="194"/>
      <c r="O32" s="194"/>
      <c r="P32" s="136">
        <f t="shared" si="7"/>
        <v>0</v>
      </c>
      <c r="Q32" s="193" t="str">
        <f t="shared" si="8"/>
        <v/>
      </c>
    </row>
    <row r="33" spans="1:17">
      <c r="A33" s="189">
        <f>IFERROR(INDEX(Frequency_table[Period],MATCH(BUDGET!$M33,Frequency_table[Frequency],0)),0)</f>
        <v>0</v>
      </c>
      <c r="B33" s="189" t="s">
        <v>65</v>
      </c>
      <c r="C33" s="189" t="str">
        <f t="shared" si="10"/>
        <v>Weekly Spending11</v>
      </c>
      <c r="D33" s="189">
        <f>COUNTIFS($K$10:$K33,$K33)</f>
        <v>11</v>
      </c>
      <c r="G33" s="189">
        <f t="shared" si="1"/>
        <v>1</v>
      </c>
      <c r="H33" s="206" t="str">
        <f t="shared" si="6"/>
        <v>Show items not being used</v>
      </c>
      <c r="I33" s="141" t="s">
        <v>79</v>
      </c>
      <c r="J33" s="152"/>
      <c r="K33" s="153" t="s">
        <v>5</v>
      </c>
      <c r="L33" s="151"/>
      <c r="M33" s="129"/>
      <c r="N33" s="194"/>
      <c r="O33" s="194"/>
      <c r="P33" s="136">
        <f t="shared" si="7"/>
        <v>0</v>
      </c>
      <c r="Q33" s="193" t="str">
        <f t="shared" si="8"/>
        <v/>
      </c>
    </row>
    <row r="34" spans="1:17">
      <c r="A34" s="189">
        <f>IFERROR(INDEX(Frequency_table[Period],MATCH(BUDGET!$M34,Frequency_table[Frequency],0)),0)</f>
        <v>0</v>
      </c>
      <c r="B34" s="189" t="s">
        <v>65</v>
      </c>
      <c r="C34" s="189" t="str">
        <f t="shared" si="10"/>
        <v>Weekly Spending12</v>
      </c>
      <c r="D34" s="189">
        <f>COUNTIFS($K$10:$K34,$K34)</f>
        <v>12</v>
      </c>
      <c r="G34" s="189">
        <f t="shared" si="1"/>
        <v>1</v>
      </c>
      <c r="H34" s="206" t="str">
        <f t="shared" si="6"/>
        <v>Show items not being used</v>
      </c>
      <c r="I34" s="141" t="s">
        <v>80</v>
      </c>
      <c r="J34" s="152"/>
      <c r="K34" s="153" t="s">
        <v>5</v>
      </c>
      <c r="L34" s="151"/>
      <c r="M34" s="129"/>
      <c r="N34" s="194"/>
      <c r="O34" s="194"/>
      <c r="P34" s="136">
        <f t="shared" si="7"/>
        <v>0</v>
      </c>
      <c r="Q34" s="193" t="str">
        <f t="shared" si="8"/>
        <v/>
      </c>
    </row>
    <row r="35" spans="1:17">
      <c r="A35" s="189">
        <f>IFERROR(INDEX(Frequency_table[Period],MATCH(BUDGET!$M35,Frequency_table[Frequency],0)),0)</f>
        <v>0</v>
      </c>
      <c r="B35" s="189" t="s">
        <v>65</v>
      </c>
      <c r="C35" s="189" t="str">
        <f t="shared" si="10"/>
        <v>Weekly Spending13</v>
      </c>
      <c r="D35" s="189">
        <f>COUNTIFS($K$10:$K35,$K35)</f>
        <v>13</v>
      </c>
      <c r="G35" s="189">
        <f t="shared" si="1"/>
        <v>1</v>
      </c>
      <c r="H35" s="206" t="str">
        <f t="shared" si="6"/>
        <v>Show items not being used</v>
      </c>
      <c r="I35" s="141" t="s">
        <v>80</v>
      </c>
      <c r="J35" s="152"/>
      <c r="K35" s="153" t="s">
        <v>5</v>
      </c>
      <c r="L35" s="151"/>
      <c r="M35" s="129"/>
      <c r="N35" s="194"/>
      <c r="O35" s="194"/>
      <c r="P35" s="136">
        <f t="shared" si="7"/>
        <v>0</v>
      </c>
      <c r="Q35" s="193" t="str">
        <f t="shared" si="8"/>
        <v/>
      </c>
    </row>
    <row r="36" spans="1:17">
      <c r="A36" s="189">
        <f>IFERROR(INDEX(Frequency_table[Period],MATCH(BUDGET!$M36,Frequency_table[Frequency],0)),0)</f>
        <v>0</v>
      </c>
      <c r="B36" s="189" t="s">
        <v>65</v>
      </c>
      <c r="C36" s="189" t="str">
        <f t="shared" si="10"/>
        <v>Weekly Spending14</v>
      </c>
      <c r="D36" s="189">
        <f>COUNTIFS($K$10:$K36,$K36)</f>
        <v>14</v>
      </c>
      <c r="G36" s="189">
        <f t="shared" si="1"/>
        <v>1</v>
      </c>
      <c r="H36" s="206" t="str">
        <f t="shared" si="6"/>
        <v>Show items not being used</v>
      </c>
      <c r="I36" s="141" t="s">
        <v>80</v>
      </c>
      <c r="J36" s="152"/>
      <c r="K36" s="153" t="s">
        <v>5</v>
      </c>
      <c r="L36" s="151"/>
      <c r="M36" s="129"/>
      <c r="N36" s="194"/>
      <c r="O36" s="194"/>
      <c r="P36" s="136">
        <f t="shared" si="7"/>
        <v>0</v>
      </c>
      <c r="Q36" s="193" t="str">
        <f t="shared" si="8"/>
        <v/>
      </c>
    </row>
    <row r="37" spans="1:17" ht="15" thickBot="1">
      <c r="A37" s="189">
        <f>IFERROR(INDEX(Frequency_table[Period],MATCH(BUDGET!$M37,Frequency_table[Frequency],0)),0)</f>
        <v>0</v>
      </c>
      <c r="B37" s="189" t="s">
        <v>65</v>
      </c>
      <c r="C37" s="189" t="str">
        <f t="shared" si="10"/>
        <v>Weekly Spending15</v>
      </c>
      <c r="D37" s="189">
        <f>COUNTIFS($K$10:$K37,$K37)</f>
        <v>15</v>
      </c>
      <c r="G37" s="189">
        <f t="shared" si="1"/>
        <v>1</v>
      </c>
      <c r="H37" s="206" t="str">
        <f t="shared" si="6"/>
        <v>Show items not being used</v>
      </c>
      <c r="I37" s="142" t="s">
        <v>80</v>
      </c>
      <c r="J37" s="132"/>
      <c r="K37" s="133" t="s">
        <v>5</v>
      </c>
      <c r="L37" s="134"/>
      <c r="M37" s="135"/>
      <c r="N37" s="194"/>
      <c r="O37" s="194"/>
      <c r="P37" s="137">
        <f t="shared" si="7"/>
        <v>0</v>
      </c>
      <c r="Q37" s="193" t="str">
        <f t="shared" si="8"/>
        <v/>
      </c>
    </row>
    <row r="38" spans="1:17" ht="7.5" customHeight="1" thickBot="1">
      <c r="B38" s="189" t="s">
        <v>65</v>
      </c>
      <c r="C38" s="189" t="str">
        <f t="shared" si="10"/>
        <v>0</v>
      </c>
      <c r="D38" s="189">
        <f>COUNTIFS($K$10:$K38,$K38)</f>
        <v>0</v>
      </c>
      <c r="G38" s="189">
        <f t="shared" si="1"/>
        <v>1</v>
      </c>
      <c r="H38" s="206" t="s">
        <v>46</v>
      </c>
      <c r="I38" s="213"/>
      <c r="J38" s="213"/>
      <c r="K38" s="218"/>
      <c r="L38" s="213"/>
      <c r="M38" s="218"/>
      <c r="P38" s="213"/>
    </row>
    <row r="39" spans="1:17" collapsed="1">
      <c r="B39" s="189" t="s">
        <v>65</v>
      </c>
      <c r="C39" s="189" t="str">
        <f t="shared" si="10"/>
        <v>0</v>
      </c>
      <c r="D39" s="189">
        <f>COUNTIFS($K$10:$K39,$K39)</f>
        <v>0</v>
      </c>
      <c r="G39" s="189">
        <f t="shared" si="1"/>
        <v>1</v>
      </c>
      <c r="H39" s="206" t="s">
        <v>46</v>
      </c>
      <c r="I39" s="183" t="s">
        <v>81</v>
      </c>
      <c r="J39" s="184"/>
      <c r="K39" s="185"/>
      <c r="L39" s="186">
        <f>SUBTOTAL(9,L40:L86)</f>
        <v>2250</v>
      </c>
      <c r="M39" s="187"/>
      <c r="P39" s="188">
        <f>SUBTOTAL(9,P40:P86)</f>
        <v>842.30769230769238</v>
      </c>
    </row>
    <row r="40" spans="1:17">
      <c r="A40" s="189">
        <f>IFERROR(INDEX(Frequency_table[Period],MATCH(BUDGET!$M40,Frequency_table[Frequency],0)),0)</f>
        <v>52</v>
      </c>
      <c r="B40" s="189" t="s">
        <v>65</v>
      </c>
      <c r="C40" s="189" t="str">
        <f t="shared" si="10"/>
        <v>Regular Payments1</v>
      </c>
      <c r="D40" s="189">
        <f>COUNTIFS($K$10:$K40,$K40)</f>
        <v>1</v>
      </c>
      <c r="G40" s="189">
        <f t="shared" si="1"/>
        <v>1</v>
      </c>
      <c r="H40" s="206" t="str">
        <f t="shared" ref="H40:H86" si="11">IF(L40&lt;&gt;0,"Show items in use","Show items not being used")</f>
        <v>Show items in use</v>
      </c>
      <c r="I40" s="141" t="s">
        <v>82</v>
      </c>
      <c r="J40" s="152" t="s">
        <v>68</v>
      </c>
      <c r="K40" s="153" t="s">
        <v>81</v>
      </c>
      <c r="L40" s="151">
        <v>800</v>
      </c>
      <c r="M40" s="129" t="s">
        <v>53</v>
      </c>
      <c r="N40" s="194"/>
      <c r="O40" s="194"/>
      <c r="P40" s="136">
        <f t="shared" ref="P40:P86" si="12">$L40*$A40/$A$7</f>
        <v>800</v>
      </c>
      <c r="Q40" s="193" t="str">
        <f t="shared" ref="Q40:Q84" si="13">IF(AND(L40&lt;&gt;0,M40=""),"Please assign frequency","")</f>
        <v/>
      </c>
    </row>
    <row r="41" spans="1:17">
      <c r="A41" s="189">
        <f>IFERROR(INDEX(Frequency_table[Period],MATCH(BUDGET!$M41,Frequency_table[Frequency],0)),0)</f>
        <v>1</v>
      </c>
      <c r="B41" s="189" t="s">
        <v>65</v>
      </c>
      <c r="C41" s="189" t="str">
        <f t="shared" si="10"/>
        <v>Regular Payments2</v>
      </c>
      <c r="D41" s="189">
        <f>COUNTIFS($K$10:$K41,$K41)</f>
        <v>2</v>
      </c>
      <c r="G41" s="189">
        <f t="shared" si="1"/>
        <v>1</v>
      </c>
      <c r="H41" s="206" t="str">
        <f t="shared" si="11"/>
        <v>Show items in use</v>
      </c>
      <c r="I41" s="141" t="s">
        <v>83</v>
      </c>
      <c r="J41" s="152" t="s">
        <v>68</v>
      </c>
      <c r="K41" s="153" t="s">
        <v>81</v>
      </c>
      <c r="L41" s="151">
        <v>1200</v>
      </c>
      <c r="M41" s="129" t="s">
        <v>84</v>
      </c>
      <c r="N41" s="194"/>
      <c r="O41" s="194"/>
      <c r="P41" s="136">
        <f t="shared" si="12"/>
        <v>23.076923076923077</v>
      </c>
      <c r="Q41" s="193" t="str">
        <f t="shared" si="13"/>
        <v/>
      </c>
    </row>
    <row r="42" spans="1:17">
      <c r="A42" s="189">
        <f>IFERROR(INDEX(Frequency_table[Period],MATCH(BUDGET!$M42,Frequency_table[Frequency],0)),0)</f>
        <v>4</v>
      </c>
      <c r="B42" s="189" t="s">
        <v>65</v>
      </c>
      <c r="C42" s="189" t="str">
        <f t="shared" si="10"/>
        <v>Regular Payments3</v>
      </c>
      <c r="D42" s="189">
        <f>COUNTIFS($K$10:$K42,$K42)</f>
        <v>3</v>
      </c>
      <c r="G42" s="189">
        <f t="shared" si="1"/>
        <v>1</v>
      </c>
      <c r="H42" s="206" t="str">
        <f t="shared" si="11"/>
        <v>Show items in use</v>
      </c>
      <c r="I42" s="141" t="s">
        <v>85</v>
      </c>
      <c r="J42" s="152" t="s">
        <v>68</v>
      </c>
      <c r="K42" s="153" t="s">
        <v>81</v>
      </c>
      <c r="L42" s="151">
        <v>250</v>
      </c>
      <c r="M42" s="129" t="s">
        <v>86</v>
      </c>
      <c r="N42" s="194"/>
      <c r="O42" s="194"/>
      <c r="P42" s="136">
        <f t="shared" si="12"/>
        <v>19.23076923076923</v>
      </c>
      <c r="Q42" s="193" t="str">
        <f t="shared" si="13"/>
        <v/>
      </c>
    </row>
    <row r="43" spans="1:17">
      <c r="A43" s="189">
        <f>IFERROR(INDEX(Frequency_table[Period],MATCH(BUDGET!$M43,Frequency_table[Frequency],0)),0)</f>
        <v>0</v>
      </c>
      <c r="B43" s="189" t="s">
        <v>65</v>
      </c>
      <c r="C43" s="189" t="str">
        <f t="shared" si="10"/>
        <v>Regular Payments4</v>
      </c>
      <c r="D43" s="189">
        <f>COUNTIFS($K$10:$K43,$K43)</f>
        <v>4</v>
      </c>
      <c r="G43" s="189">
        <f t="shared" si="1"/>
        <v>1</v>
      </c>
      <c r="H43" s="206" t="str">
        <f t="shared" si="11"/>
        <v>Show items not being used</v>
      </c>
      <c r="I43" s="141" t="s">
        <v>87</v>
      </c>
      <c r="J43" s="152"/>
      <c r="K43" s="153" t="s">
        <v>81</v>
      </c>
      <c r="L43" s="151"/>
      <c r="M43" s="129"/>
      <c r="N43" s="194"/>
      <c r="O43" s="194"/>
      <c r="P43" s="136">
        <f t="shared" si="12"/>
        <v>0</v>
      </c>
      <c r="Q43" s="193" t="str">
        <f t="shared" si="13"/>
        <v/>
      </c>
    </row>
    <row r="44" spans="1:17">
      <c r="A44" s="189">
        <f>IFERROR(INDEX(Frequency_table[Period],MATCH(BUDGET!$M44,Frequency_table[Frequency],0)),0)</f>
        <v>0</v>
      </c>
      <c r="B44" s="189" t="s">
        <v>65</v>
      </c>
      <c r="C44" s="189" t="str">
        <f t="shared" si="10"/>
        <v>Regular Payments5</v>
      </c>
      <c r="D44" s="189">
        <f>COUNTIFS($K$10:$K44,$K44)</f>
        <v>5</v>
      </c>
      <c r="G44" s="189">
        <f t="shared" si="1"/>
        <v>1</v>
      </c>
      <c r="H44" s="206" t="str">
        <f t="shared" si="11"/>
        <v>Show items not being used</v>
      </c>
      <c r="I44" s="141" t="s">
        <v>88</v>
      </c>
      <c r="J44" s="152"/>
      <c r="K44" s="153" t="s">
        <v>81</v>
      </c>
      <c r="L44" s="151"/>
      <c r="M44" s="129"/>
      <c r="N44" s="194"/>
      <c r="O44" s="194"/>
      <c r="P44" s="136">
        <f t="shared" si="12"/>
        <v>0</v>
      </c>
      <c r="Q44" s="193" t="str">
        <f t="shared" si="13"/>
        <v/>
      </c>
    </row>
    <row r="45" spans="1:17">
      <c r="A45" s="189">
        <f>IFERROR(INDEX(Frequency_table[Period],MATCH(BUDGET!$M45,Frequency_table[Frequency],0)),0)</f>
        <v>0</v>
      </c>
      <c r="B45" s="189" t="s">
        <v>65</v>
      </c>
      <c r="C45" s="189" t="str">
        <f t="shared" si="10"/>
        <v>Regular Payments6</v>
      </c>
      <c r="D45" s="189">
        <f>COUNTIFS($K$10:$K45,$K45)</f>
        <v>6</v>
      </c>
      <c r="G45" s="189">
        <f t="shared" si="1"/>
        <v>1</v>
      </c>
      <c r="H45" s="206" t="str">
        <f t="shared" si="11"/>
        <v>Show items not being used</v>
      </c>
      <c r="I45" s="141" t="s">
        <v>89</v>
      </c>
      <c r="J45" s="152"/>
      <c r="K45" s="153" t="s">
        <v>81</v>
      </c>
      <c r="L45" s="151"/>
      <c r="M45" s="129"/>
      <c r="N45" s="194"/>
      <c r="O45" s="194"/>
      <c r="P45" s="136">
        <f t="shared" si="12"/>
        <v>0</v>
      </c>
      <c r="Q45" s="193" t="str">
        <f t="shared" si="13"/>
        <v/>
      </c>
    </row>
    <row r="46" spans="1:17">
      <c r="A46" s="189">
        <f>IFERROR(INDEX(Frequency_table[Period],MATCH(BUDGET!$M46,Frequency_table[Frequency],0)),0)</f>
        <v>0</v>
      </c>
      <c r="B46" s="189" t="s">
        <v>65</v>
      </c>
      <c r="C46" s="189" t="str">
        <f t="shared" si="10"/>
        <v>Regular Payments7</v>
      </c>
      <c r="D46" s="189">
        <f>COUNTIFS($K$10:$K46,$K46)</f>
        <v>7</v>
      </c>
      <c r="G46" s="189">
        <f t="shared" si="1"/>
        <v>1</v>
      </c>
      <c r="H46" s="206" t="str">
        <f t="shared" si="11"/>
        <v>Show items not being used</v>
      </c>
      <c r="I46" s="141" t="s">
        <v>90</v>
      </c>
      <c r="J46" s="152"/>
      <c r="K46" s="153" t="s">
        <v>81</v>
      </c>
      <c r="L46" s="151"/>
      <c r="M46" s="129"/>
      <c r="N46" s="194"/>
      <c r="O46" s="194"/>
      <c r="P46" s="136">
        <f t="shared" si="12"/>
        <v>0</v>
      </c>
      <c r="Q46" s="193" t="str">
        <f t="shared" si="13"/>
        <v/>
      </c>
    </row>
    <row r="47" spans="1:17">
      <c r="A47" s="189">
        <f>IFERROR(INDEX(Frequency_table[Period],MATCH(BUDGET!$M47,Frequency_table[Frequency],0)),0)</f>
        <v>0</v>
      </c>
      <c r="B47" s="189" t="s">
        <v>65</v>
      </c>
      <c r="C47" s="189" t="str">
        <f t="shared" si="10"/>
        <v>Regular Payments8</v>
      </c>
      <c r="D47" s="189">
        <f>COUNTIFS($K$10:$K47,$K47)</f>
        <v>8</v>
      </c>
      <c r="G47" s="189">
        <f t="shared" si="1"/>
        <v>1</v>
      </c>
      <c r="H47" s="206" t="str">
        <f t="shared" si="11"/>
        <v>Show items not being used</v>
      </c>
      <c r="I47" s="141" t="s">
        <v>91</v>
      </c>
      <c r="J47" s="152"/>
      <c r="K47" s="153" t="s">
        <v>81</v>
      </c>
      <c r="L47" s="151"/>
      <c r="M47" s="129"/>
      <c r="N47" s="194"/>
      <c r="O47" s="194"/>
      <c r="P47" s="136">
        <f t="shared" si="12"/>
        <v>0</v>
      </c>
      <c r="Q47" s="193" t="str">
        <f t="shared" si="13"/>
        <v/>
      </c>
    </row>
    <row r="48" spans="1:17">
      <c r="A48" s="189">
        <f>IFERROR(INDEX(Frequency_table[Period],MATCH(BUDGET!$M48,Frequency_table[Frequency],0)),0)</f>
        <v>0</v>
      </c>
      <c r="B48" s="189" t="s">
        <v>65</v>
      </c>
      <c r="C48" s="189" t="str">
        <f t="shared" si="10"/>
        <v>Regular Payments9</v>
      </c>
      <c r="D48" s="189">
        <f>COUNTIFS($K$10:$K48,$K48)</f>
        <v>9</v>
      </c>
      <c r="G48" s="189">
        <f t="shared" si="1"/>
        <v>1</v>
      </c>
      <c r="H48" s="206" t="str">
        <f t="shared" si="11"/>
        <v>Show items not being used</v>
      </c>
      <c r="I48" s="141" t="s">
        <v>92</v>
      </c>
      <c r="J48" s="152"/>
      <c r="K48" s="153" t="s">
        <v>81</v>
      </c>
      <c r="L48" s="151"/>
      <c r="M48" s="129"/>
      <c r="N48" s="194"/>
      <c r="O48" s="194"/>
      <c r="P48" s="136">
        <f t="shared" si="12"/>
        <v>0</v>
      </c>
      <c r="Q48" s="193" t="str">
        <f t="shared" si="13"/>
        <v/>
      </c>
    </row>
    <row r="49" spans="1:17">
      <c r="A49" s="189">
        <f>IFERROR(INDEX(Frequency_table[Period],MATCH(BUDGET!$M49,Frequency_table[Frequency],0)),0)</f>
        <v>0</v>
      </c>
      <c r="B49" s="189" t="s">
        <v>65</v>
      </c>
      <c r="C49" s="189" t="str">
        <f t="shared" si="10"/>
        <v>Regular Payments10</v>
      </c>
      <c r="D49" s="189">
        <f>COUNTIFS($K$10:$K49,$K49)</f>
        <v>10</v>
      </c>
      <c r="G49" s="189">
        <f t="shared" si="1"/>
        <v>1</v>
      </c>
      <c r="H49" s="206" t="str">
        <f t="shared" si="11"/>
        <v>Show items not being used</v>
      </c>
      <c r="I49" s="141" t="s">
        <v>93</v>
      </c>
      <c r="J49" s="152"/>
      <c r="K49" s="153" t="s">
        <v>81</v>
      </c>
      <c r="L49" s="151"/>
      <c r="M49" s="129"/>
      <c r="N49" s="194"/>
      <c r="O49" s="194"/>
      <c r="P49" s="136">
        <f t="shared" si="12"/>
        <v>0</v>
      </c>
      <c r="Q49" s="193" t="str">
        <f t="shared" si="13"/>
        <v/>
      </c>
    </row>
    <row r="50" spans="1:17">
      <c r="A50" s="189">
        <f>IFERROR(INDEX(Frequency_table[Period],MATCH(BUDGET!$M50,Frequency_table[Frequency],0)),0)</f>
        <v>0</v>
      </c>
      <c r="B50" s="189" t="s">
        <v>65</v>
      </c>
      <c r="C50" s="189" t="str">
        <f t="shared" si="10"/>
        <v>Regular Payments11</v>
      </c>
      <c r="D50" s="189">
        <f>COUNTIFS($K$10:$K50,$K50)</f>
        <v>11</v>
      </c>
      <c r="G50" s="189">
        <f t="shared" si="1"/>
        <v>1</v>
      </c>
      <c r="H50" s="206" t="str">
        <f t="shared" si="11"/>
        <v>Show items not being used</v>
      </c>
      <c r="I50" s="141" t="s">
        <v>94</v>
      </c>
      <c r="J50" s="152"/>
      <c r="K50" s="153" t="s">
        <v>81</v>
      </c>
      <c r="L50" s="151"/>
      <c r="M50" s="129"/>
      <c r="N50" s="194"/>
      <c r="O50" s="194"/>
      <c r="P50" s="136">
        <f t="shared" si="12"/>
        <v>0</v>
      </c>
      <c r="Q50" s="193" t="str">
        <f t="shared" si="13"/>
        <v/>
      </c>
    </row>
    <row r="51" spans="1:17">
      <c r="A51" s="189">
        <f>IFERROR(INDEX(Frequency_table[Period],MATCH(BUDGET!$M51,Frequency_table[Frequency],0)),0)</f>
        <v>0</v>
      </c>
      <c r="B51" s="189" t="s">
        <v>65</v>
      </c>
      <c r="C51" s="189" t="str">
        <f t="shared" si="10"/>
        <v>Regular Payments12</v>
      </c>
      <c r="D51" s="189">
        <f>COUNTIFS($K$10:$K51,$K51)</f>
        <v>12</v>
      </c>
      <c r="G51" s="189">
        <f t="shared" si="1"/>
        <v>1</v>
      </c>
      <c r="H51" s="206" t="str">
        <f t="shared" si="11"/>
        <v>Show items not being used</v>
      </c>
      <c r="I51" s="141" t="s">
        <v>95</v>
      </c>
      <c r="J51" s="152"/>
      <c r="K51" s="153" t="s">
        <v>81</v>
      </c>
      <c r="L51" s="151"/>
      <c r="M51" s="129"/>
      <c r="N51" s="194"/>
      <c r="O51" s="194"/>
      <c r="P51" s="136">
        <f t="shared" si="12"/>
        <v>0</v>
      </c>
      <c r="Q51" s="193" t="str">
        <f t="shared" si="13"/>
        <v/>
      </c>
    </row>
    <row r="52" spans="1:17">
      <c r="A52" s="189">
        <f>IFERROR(INDEX(Frequency_table[Period],MATCH(BUDGET!$M52,Frequency_table[Frequency],0)),0)</f>
        <v>0</v>
      </c>
      <c r="B52" s="189" t="s">
        <v>65</v>
      </c>
      <c r="C52" s="189" t="str">
        <f t="shared" si="10"/>
        <v>Regular Payments13</v>
      </c>
      <c r="D52" s="189">
        <f>COUNTIFS($K$10:$K52,$K52)</f>
        <v>13</v>
      </c>
      <c r="G52" s="189">
        <f t="shared" si="1"/>
        <v>1</v>
      </c>
      <c r="H52" s="206" t="str">
        <f t="shared" si="11"/>
        <v>Show items not being used</v>
      </c>
      <c r="I52" s="141" t="s">
        <v>96</v>
      </c>
      <c r="J52" s="152"/>
      <c r="K52" s="153" t="s">
        <v>81</v>
      </c>
      <c r="L52" s="151"/>
      <c r="M52" s="129"/>
      <c r="N52" s="194"/>
      <c r="O52" s="194"/>
      <c r="P52" s="136">
        <f t="shared" si="12"/>
        <v>0</v>
      </c>
      <c r="Q52" s="193" t="str">
        <f t="shared" si="13"/>
        <v/>
      </c>
    </row>
    <row r="53" spans="1:17">
      <c r="A53" s="189">
        <f>IFERROR(INDEX(Frequency_table[Period],MATCH(BUDGET!$M53,Frequency_table[Frequency],0)),0)</f>
        <v>0</v>
      </c>
      <c r="B53" s="189" t="s">
        <v>65</v>
      </c>
      <c r="C53" s="189" t="str">
        <f t="shared" si="10"/>
        <v>Regular Payments14</v>
      </c>
      <c r="D53" s="189">
        <f>COUNTIFS($K$10:$K53,$K53)</f>
        <v>14</v>
      </c>
      <c r="G53" s="189">
        <f t="shared" si="1"/>
        <v>1</v>
      </c>
      <c r="H53" s="206" t="str">
        <f t="shared" si="11"/>
        <v>Show items not being used</v>
      </c>
      <c r="I53" s="141" t="s">
        <v>97</v>
      </c>
      <c r="J53" s="152"/>
      <c r="K53" s="153" t="s">
        <v>81</v>
      </c>
      <c r="L53" s="151"/>
      <c r="M53" s="129"/>
      <c r="N53" s="194"/>
      <c r="O53" s="194"/>
      <c r="P53" s="136">
        <f t="shared" si="12"/>
        <v>0</v>
      </c>
      <c r="Q53" s="193" t="str">
        <f t="shared" si="13"/>
        <v/>
      </c>
    </row>
    <row r="54" spans="1:17">
      <c r="A54" s="189">
        <f>IFERROR(INDEX(Frequency_table[Period],MATCH(BUDGET!$M54,Frequency_table[Frequency],0)),0)</f>
        <v>0</v>
      </c>
      <c r="B54" s="189" t="s">
        <v>65</v>
      </c>
      <c r="C54" s="189" t="str">
        <f t="shared" si="10"/>
        <v>Regular Payments15</v>
      </c>
      <c r="D54" s="189">
        <f>COUNTIFS($K$10:$K54,$K54)</f>
        <v>15</v>
      </c>
      <c r="G54" s="189">
        <f t="shared" si="1"/>
        <v>1</v>
      </c>
      <c r="H54" s="206" t="str">
        <f t="shared" si="11"/>
        <v>Show items not being used</v>
      </c>
      <c r="I54" s="141" t="s">
        <v>98</v>
      </c>
      <c r="J54" s="152"/>
      <c r="K54" s="153" t="s">
        <v>81</v>
      </c>
      <c r="L54" s="151"/>
      <c r="M54" s="129"/>
      <c r="N54" s="194"/>
      <c r="O54" s="194"/>
      <c r="P54" s="136">
        <f t="shared" si="12"/>
        <v>0</v>
      </c>
      <c r="Q54" s="193" t="str">
        <f t="shared" si="13"/>
        <v/>
      </c>
    </row>
    <row r="55" spans="1:17">
      <c r="A55" s="189">
        <f>IFERROR(INDEX(Frequency_table[Period],MATCH(BUDGET!$M55,Frequency_table[Frequency],0)),0)</f>
        <v>0</v>
      </c>
      <c r="B55" s="189" t="s">
        <v>65</v>
      </c>
      <c r="C55" s="189" t="str">
        <f t="shared" si="10"/>
        <v>Regular Payments16</v>
      </c>
      <c r="D55" s="189">
        <f>COUNTIFS($K$10:$K55,$K55)</f>
        <v>16</v>
      </c>
      <c r="G55" s="189">
        <f t="shared" si="1"/>
        <v>1</v>
      </c>
      <c r="H55" s="206" t="str">
        <f t="shared" si="11"/>
        <v>Show items not being used</v>
      </c>
      <c r="I55" s="141" t="s">
        <v>99</v>
      </c>
      <c r="J55" s="152"/>
      <c r="K55" s="153" t="s">
        <v>81</v>
      </c>
      <c r="L55" s="151"/>
      <c r="M55" s="129"/>
      <c r="N55" s="194"/>
      <c r="O55" s="194"/>
      <c r="P55" s="136">
        <f t="shared" si="12"/>
        <v>0</v>
      </c>
      <c r="Q55" s="193" t="str">
        <f t="shared" si="13"/>
        <v/>
      </c>
    </row>
    <row r="56" spans="1:17">
      <c r="A56" s="189">
        <f>IFERROR(INDEX(Frequency_table[Period],MATCH(BUDGET!$M56,Frequency_table[Frequency],0)),0)</f>
        <v>0</v>
      </c>
      <c r="B56" s="189" t="s">
        <v>65</v>
      </c>
      <c r="C56" s="189" t="str">
        <f t="shared" si="10"/>
        <v>Regular Payments17</v>
      </c>
      <c r="D56" s="189">
        <f>COUNTIFS($K$10:$K56,$K56)</f>
        <v>17</v>
      </c>
      <c r="G56" s="189">
        <f t="shared" si="1"/>
        <v>1</v>
      </c>
      <c r="H56" s="206" t="str">
        <f t="shared" si="11"/>
        <v>Show items not being used</v>
      </c>
      <c r="I56" s="141" t="s">
        <v>100</v>
      </c>
      <c r="J56" s="152"/>
      <c r="K56" s="153" t="s">
        <v>81</v>
      </c>
      <c r="L56" s="151"/>
      <c r="M56" s="129"/>
      <c r="N56" s="194"/>
      <c r="O56" s="194"/>
      <c r="P56" s="136">
        <f t="shared" si="12"/>
        <v>0</v>
      </c>
      <c r="Q56" s="193" t="str">
        <f t="shared" si="13"/>
        <v/>
      </c>
    </row>
    <row r="57" spans="1:17">
      <c r="A57" s="189">
        <f>IFERROR(INDEX(Frequency_table[Period],MATCH(BUDGET!$M57,Frequency_table[Frequency],0)),0)</f>
        <v>0</v>
      </c>
      <c r="B57" s="189" t="s">
        <v>65</v>
      </c>
      <c r="C57" s="189" t="str">
        <f t="shared" ref="C57:C78" si="14">_xlfn.CONCAT(K57,D57)</f>
        <v>Regular Payments18</v>
      </c>
      <c r="D57" s="189">
        <f>COUNTIFS($K$10:$K57,$K57)</f>
        <v>18</v>
      </c>
      <c r="G57" s="189">
        <f t="shared" si="1"/>
        <v>1</v>
      </c>
      <c r="H57" s="206" t="str">
        <f t="shared" si="11"/>
        <v>Show items not being used</v>
      </c>
      <c r="I57" s="141" t="s">
        <v>101</v>
      </c>
      <c r="J57" s="152"/>
      <c r="K57" s="153" t="s">
        <v>81</v>
      </c>
      <c r="L57" s="151"/>
      <c r="M57" s="129"/>
      <c r="N57" s="194"/>
      <c r="O57" s="194"/>
      <c r="P57" s="136">
        <f t="shared" si="12"/>
        <v>0</v>
      </c>
      <c r="Q57" s="193" t="str">
        <f t="shared" si="13"/>
        <v/>
      </c>
    </row>
    <row r="58" spans="1:17">
      <c r="A58" s="189">
        <f>IFERROR(INDEX(Frequency_table[Period],MATCH(BUDGET!$M58,Frequency_table[Frequency],0)),0)</f>
        <v>0</v>
      </c>
      <c r="B58" s="189" t="s">
        <v>65</v>
      </c>
      <c r="C58" s="189" t="str">
        <f t="shared" si="14"/>
        <v>Regular Payments19</v>
      </c>
      <c r="D58" s="189">
        <f>COUNTIFS($K$10:$K58,$K58)</f>
        <v>19</v>
      </c>
      <c r="G58" s="189">
        <f t="shared" si="1"/>
        <v>1</v>
      </c>
      <c r="H58" s="206" t="str">
        <f t="shared" si="11"/>
        <v>Show items not being used</v>
      </c>
      <c r="I58" s="141" t="s">
        <v>102</v>
      </c>
      <c r="J58" s="152"/>
      <c r="K58" s="153" t="s">
        <v>81</v>
      </c>
      <c r="L58" s="151"/>
      <c r="M58" s="129"/>
      <c r="N58" s="194"/>
      <c r="O58" s="194"/>
      <c r="P58" s="136">
        <f t="shared" si="12"/>
        <v>0</v>
      </c>
      <c r="Q58" s="193" t="str">
        <f t="shared" si="13"/>
        <v/>
      </c>
    </row>
    <row r="59" spans="1:17">
      <c r="A59" s="189">
        <f>IFERROR(INDEX(Frequency_table[Period],MATCH(BUDGET!$M59,Frequency_table[Frequency],0)),0)</f>
        <v>0</v>
      </c>
      <c r="B59" s="189" t="s">
        <v>65</v>
      </c>
      <c r="C59" s="189" t="str">
        <f t="shared" si="14"/>
        <v>Regular Payments20</v>
      </c>
      <c r="D59" s="189">
        <f>COUNTIFS($K$10:$K59,$K59)</f>
        <v>20</v>
      </c>
      <c r="G59" s="189">
        <f t="shared" si="1"/>
        <v>1</v>
      </c>
      <c r="H59" s="206" t="str">
        <f t="shared" si="11"/>
        <v>Show items not being used</v>
      </c>
      <c r="I59" s="141" t="s">
        <v>103</v>
      </c>
      <c r="J59" s="152"/>
      <c r="K59" s="153" t="s">
        <v>81</v>
      </c>
      <c r="L59" s="151"/>
      <c r="M59" s="129"/>
      <c r="N59" s="194"/>
      <c r="O59" s="194"/>
      <c r="P59" s="136">
        <f t="shared" si="12"/>
        <v>0</v>
      </c>
      <c r="Q59" s="193" t="str">
        <f t="shared" si="13"/>
        <v/>
      </c>
    </row>
    <row r="60" spans="1:17">
      <c r="A60" s="189">
        <f>IFERROR(INDEX(Frequency_table[Period],MATCH(BUDGET!$M60,Frequency_table[Frequency],0)),0)</f>
        <v>0</v>
      </c>
      <c r="B60" s="189" t="s">
        <v>65</v>
      </c>
      <c r="C60" s="189" t="str">
        <f t="shared" si="14"/>
        <v>Regular Payments21</v>
      </c>
      <c r="D60" s="189">
        <f>COUNTIFS($K$10:$K60,$K60)</f>
        <v>21</v>
      </c>
      <c r="G60" s="189">
        <f t="shared" si="1"/>
        <v>1</v>
      </c>
      <c r="H60" s="206" t="str">
        <f t="shared" si="11"/>
        <v>Show items not being used</v>
      </c>
      <c r="I60" s="141" t="s">
        <v>104</v>
      </c>
      <c r="J60" s="152"/>
      <c r="K60" s="153" t="s">
        <v>81</v>
      </c>
      <c r="L60" s="151"/>
      <c r="M60" s="129"/>
      <c r="N60" s="194"/>
      <c r="O60" s="194"/>
      <c r="P60" s="136">
        <f t="shared" si="12"/>
        <v>0</v>
      </c>
      <c r="Q60" s="193" t="str">
        <f t="shared" si="13"/>
        <v/>
      </c>
    </row>
    <row r="61" spans="1:17">
      <c r="A61" s="189">
        <f>IFERROR(INDEX(Frequency_table[Period],MATCH(BUDGET!$M61,Frequency_table[Frequency],0)),0)</f>
        <v>0</v>
      </c>
      <c r="B61" s="189" t="s">
        <v>65</v>
      </c>
      <c r="C61" s="189" t="str">
        <f t="shared" si="14"/>
        <v>Regular Payments22</v>
      </c>
      <c r="D61" s="189">
        <f>COUNTIFS($K$10:$K61,$K61)</f>
        <v>22</v>
      </c>
      <c r="G61" s="189">
        <f t="shared" si="1"/>
        <v>1</v>
      </c>
      <c r="H61" s="206" t="str">
        <f t="shared" si="11"/>
        <v>Show items not being used</v>
      </c>
      <c r="I61" s="141" t="s">
        <v>105</v>
      </c>
      <c r="J61" s="152"/>
      <c r="K61" s="153" t="s">
        <v>81</v>
      </c>
      <c r="L61" s="151"/>
      <c r="M61" s="129"/>
      <c r="N61" s="194"/>
      <c r="O61" s="194"/>
      <c r="P61" s="136">
        <f t="shared" si="12"/>
        <v>0</v>
      </c>
      <c r="Q61" s="193" t="str">
        <f t="shared" si="13"/>
        <v/>
      </c>
    </row>
    <row r="62" spans="1:17">
      <c r="A62" s="189">
        <f>IFERROR(INDEX(Frequency_table[Period],MATCH(BUDGET!$M62,Frequency_table[Frequency],0)),0)</f>
        <v>0</v>
      </c>
      <c r="B62" s="189" t="s">
        <v>65</v>
      </c>
      <c r="C62" s="189" t="str">
        <f t="shared" si="14"/>
        <v>Regular Payments23</v>
      </c>
      <c r="D62" s="189">
        <f>COUNTIFS($K$10:$K62,$K62)</f>
        <v>23</v>
      </c>
      <c r="G62" s="189">
        <f t="shared" si="1"/>
        <v>1</v>
      </c>
      <c r="H62" s="206" t="str">
        <f t="shared" si="11"/>
        <v>Show items not being used</v>
      </c>
      <c r="I62" s="141" t="s">
        <v>106</v>
      </c>
      <c r="J62" s="152"/>
      <c r="K62" s="153" t="s">
        <v>81</v>
      </c>
      <c r="L62" s="151"/>
      <c r="M62" s="129"/>
      <c r="N62" s="194"/>
      <c r="O62" s="194"/>
      <c r="P62" s="136">
        <f t="shared" si="12"/>
        <v>0</v>
      </c>
      <c r="Q62" s="193" t="str">
        <f t="shared" si="13"/>
        <v/>
      </c>
    </row>
    <row r="63" spans="1:17">
      <c r="A63" s="189">
        <f>IFERROR(INDEX(Frequency_table[Period],MATCH(BUDGET!$M63,Frequency_table[Frequency],0)),0)</f>
        <v>0</v>
      </c>
      <c r="B63" s="189" t="s">
        <v>65</v>
      </c>
      <c r="C63" s="189" t="str">
        <f t="shared" si="14"/>
        <v>Regular Payments24</v>
      </c>
      <c r="D63" s="189">
        <f>COUNTIFS($K$10:$K63,$K63)</f>
        <v>24</v>
      </c>
      <c r="G63" s="189">
        <f t="shared" si="1"/>
        <v>1</v>
      </c>
      <c r="H63" s="206" t="str">
        <f t="shared" si="11"/>
        <v>Show items not being used</v>
      </c>
      <c r="I63" s="141" t="s">
        <v>107</v>
      </c>
      <c r="J63" s="152"/>
      <c r="K63" s="153" t="s">
        <v>81</v>
      </c>
      <c r="L63" s="151"/>
      <c r="M63" s="129"/>
      <c r="N63" s="194"/>
      <c r="O63" s="194"/>
      <c r="P63" s="136">
        <f t="shared" si="12"/>
        <v>0</v>
      </c>
      <c r="Q63" s="193" t="str">
        <f t="shared" si="13"/>
        <v/>
      </c>
    </row>
    <row r="64" spans="1:17">
      <c r="A64" s="189">
        <f>IFERROR(INDEX(Frequency_table[Period],MATCH(BUDGET!$M64,Frequency_table[Frequency],0)),0)</f>
        <v>0</v>
      </c>
      <c r="B64" s="189" t="s">
        <v>65</v>
      </c>
      <c r="C64" s="189" t="str">
        <f t="shared" si="14"/>
        <v>Regular Payments25</v>
      </c>
      <c r="D64" s="189">
        <f>COUNTIFS($K$10:$K64,$K64)</f>
        <v>25</v>
      </c>
      <c r="G64" s="189">
        <f t="shared" si="1"/>
        <v>1</v>
      </c>
      <c r="H64" s="206" t="str">
        <f t="shared" si="11"/>
        <v>Show items not being used</v>
      </c>
      <c r="I64" s="141" t="s">
        <v>108</v>
      </c>
      <c r="J64" s="152"/>
      <c r="K64" s="153" t="s">
        <v>81</v>
      </c>
      <c r="L64" s="151"/>
      <c r="M64" s="129"/>
      <c r="N64" s="194"/>
      <c r="O64" s="194"/>
      <c r="P64" s="136">
        <f t="shared" si="12"/>
        <v>0</v>
      </c>
      <c r="Q64" s="193" t="str">
        <f t="shared" si="13"/>
        <v/>
      </c>
    </row>
    <row r="65" spans="1:17">
      <c r="A65" s="189">
        <f>IFERROR(INDEX(Frequency_table[Period],MATCH(BUDGET!$M65,Frequency_table[Frequency],0)),0)</f>
        <v>0</v>
      </c>
      <c r="B65" s="189" t="s">
        <v>65</v>
      </c>
      <c r="C65" s="189" t="str">
        <f t="shared" si="14"/>
        <v>Regular Payments26</v>
      </c>
      <c r="D65" s="189">
        <f>COUNTIFS($K$10:$K65,$K65)</f>
        <v>26</v>
      </c>
      <c r="G65" s="189">
        <f t="shared" si="1"/>
        <v>1</v>
      </c>
      <c r="H65" s="206" t="str">
        <f t="shared" si="11"/>
        <v>Show items not being used</v>
      </c>
      <c r="I65" s="141" t="s">
        <v>109</v>
      </c>
      <c r="J65" s="152"/>
      <c r="K65" s="153" t="s">
        <v>81</v>
      </c>
      <c r="L65" s="151"/>
      <c r="M65" s="129"/>
      <c r="N65" s="194"/>
      <c r="O65" s="194"/>
      <c r="P65" s="136">
        <f t="shared" si="12"/>
        <v>0</v>
      </c>
      <c r="Q65" s="193" t="str">
        <f t="shared" si="13"/>
        <v/>
      </c>
    </row>
    <row r="66" spans="1:17">
      <c r="A66" s="189">
        <f>IFERROR(INDEX(Frequency_table[Period],MATCH(BUDGET!$M66,Frequency_table[Frequency],0)),0)</f>
        <v>0</v>
      </c>
      <c r="B66" s="189" t="s">
        <v>65</v>
      </c>
      <c r="C66" s="189" t="str">
        <f t="shared" si="14"/>
        <v>Regular Payments27</v>
      </c>
      <c r="D66" s="189">
        <f>COUNTIFS($K$10:$K66,$K66)</f>
        <v>27</v>
      </c>
      <c r="G66" s="189">
        <f t="shared" si="1"/>
        <v>1</v>
      </c>
      <c r="H66" s="206" t="str">
        <f t="shared" si="11"/>
        <v>Show items not being used</v>
      </c>
      <c r="I66" s="141" t="s">
        <v>110</v>
      </c>
      <c r="J66" s="152"/>
      <c r="K66" s="153" t="s">
        <v>81</v>
      </c>
      <c r="L66" s="151"/>
      <c r="M66" s="129"/>
      <c r="N66" s="194"/>
      <c r="O66" s="194"/>
      <c r="P66" s="136">
        <f t="shared" si="12"/>
        <v>0</v>
      </c>
      <c r="Q66" s="193" t="str">
        <f t="shared" si="13"/>
        <v/>
      </c>
    </row>
    <row r="67" spans="1:17">
      <c r="A67" s="189">
        <f>IFERROR(INDEX(Frequency_table[Period],MATCH(BUDGET!$M67,Frequency_table[Frequency],0)),0)</f>
        <v>0</v>
      </c>
      <c r="B67" s="189" t="s">
        <v>65</v>
      </c>
      <c r="C67" s="189" t="str">
        <f t="shared" si="14"/>
        <v>Regular Payments28</v>
      </c>
      <c r="D67" s="189">
        <f>COUNTIFS($K$10:$K67,$K67)</f>
        <v>28</v>
      </c>
      <c r="G67" s="189">
        <f t="shared" si="1"/>
        <v>1</v>
      </c>
      <c r="H67" s="206" t="str">
        <f t="shared" si="11"/>
        <v>Show items not being used</v>
      </c>
      <c r="I67" s="141" t="s">
        <v>111</v>
      </c>
      <c r="J67" s="152"/>
      <c r="K67" s="153" t="s">
        <v>81</v>
      </c>
      <c r="L67" s="151"/>
      <c r="M67" s="129"/>
      <c r="N67" s="194"/>
      <c r="O67" s="194"/>
      <c r="P67" s="136">
        <f t="shared" si="12"/>
        <v>0</v>
      </c>
      <c r="Q67" s="193" t="str">
        <f t="shared" si="13"/>
        <v/>
      </c>
    </row>
    <row r="68" spans="1:17">
      <c r="A68" s="189">
        <f>IFERROR(INDEX(Frequency_table[Period],MATCH(BUDGET!$M68,Frequency_table[Frequency],0)),0)</f>
        <v>0</v>
      </c>
      <c r="B68" s="189" t="s">
        <v>65</v>
      </c>
      <c r="C68" s="189" t="str">
        <f t="shared" si="14"/>
        <v>Regular Payments29</v>
      </c>
      <c r="D68" s="189">
        <f>COUNTIFS($K$10:$K68,$K68)</f>
        <v>29</v>
      </c>
      <c r="G68" s="189">
        <f t="shared" si="1"/>
        <v>1</v>
      </c>
      <c r="H68" s="206" t="str">
        <f t="shared" si="11"/>
        <v>Show items not being used</v>
      </c>
      <c r="I68" s="141" t="s">
        <v>112</v>
      </c>
      <c r="J68" s="152"/>
      <c r="K68" s="153" t="s">
        <v>81</v>
      </c>
      <c r="L68" s="151"/>
      <c r="M68" s="129"/>
      <c r="N68" s="194"/>
      <c r="O68" s="194"/>
      <c r="P68" s="136">
        <f t="shared" si="12"/>
        <v>0</v>
      </c>
      <c r="Q68" s="193" t="str">
        <f t="shared" si="13"/>
        <v/>
      </c>
    </row>
    <row r="69" spans="1:17">
      <c r="A69" s="189">
        <f>IFERROR(INDEX(Frequency_table[Period],MATCH(BUDGET!$M69,Frequency_table[Frequency],0)),0)</f>
        <v>0</v>
      </c>
      <c r="B69" s="189" t="s">
        <v>65</v>
      </c>
      <c r="C69" s="189" t="str">
        <f t="shared" si="14"/>
        <v>Regular Payments30</v>
      </c>
      <c r="D69" s="189">
        <f>COUNTIFS($K$10:$K69,$K69)</f>
        <v>30</v>
      </c>
      <c r="G69" s="189">
        <f t="shared" si="1"/>
        <v>1</v>
      </c>
      <c r="H69" s="206" t="str">
        <f t="shared" si="11"/>
        <v>Show items not being used</v>
      </c>
      <c r="I69" s="141" t="s">
        <v>113</v>
      </c>
      <c r="J69" s="152"/>
      <c r="K69" s="153" t="s">
        <v>81</v>
      </c>
      <c r="L69" s="151"/>
      <c r="M69" s="129"/>
      <c r="N69" s="194"/>
      <c r="O69" s="194"/>
      <c r="P69" s="136">
        <f t="shared" si="12"/>
        <v>0</v>
      </c>
      <c r="Q69" s="193" t="str">
        <f t="shared" si="13"/>
        <v/>
      </c>
    </row>
    <row r="70" spans="1:17">
      <c r="A70" s="189">
        <f>IFERROR(INDEX(Frequency_table[Period],MATCH(BUDGET!$M70,Frequency_table[Frequency],0)),0)</f>
        <v>0</v>
      </c>
      <c r="B70" s="189" t="s">
        <v>65</v>
      </c>
      <c r="C70" s="189" t="str">
        <f t="shared" si="14"/>
        <v>Regular Payments31</v>
      </c>
      <c r="D70" s="189">
        <f>COUNTIFS($K$10:$K70,$K70)</f>
        <v>31</v>
      </c>
      <c r="G70" s="189">
        <f t="shared" si="1"/>
        <v>1</v>
      </c>
      <c r="H70" s="206" t="str">
        <f t="shared" si="11"/>
        <v>Show items not being used</v>
      </c>
      <c r="I70" s="141" t="s">
        <v>114</v>
      </c>
      <c r="J70" s="152"/>
      <c r="K70" s="153" t="s">
        <v>81</v>
      </c>
      <c r="L70" s="151"/>
      <c r="M70" s="129"/>
      <c r="N70" s="194"/>
      <c r="O70" s="194"/>
      <c r="P70" s="136">
        <f t="shared" si="12"/>
        <v>0</v>
      </c>
      <c r="Q70" s="193" t="str">
        <f t="shared" si="13"/>
        <v/>
      </c>
    </row>
    <row r="71" spans="1:17">
      <c r="A71" s="189">
        <f>IFERROR(INDEX(Frequency_table[Period],MATCH(BUDGET!$M71,Frequency_table[Frequency],0)),0)</f>
        <v>0</v>
      </c>
      <c r="B71" s="189" t="s">
        <v>65</v>
      </c>
      <c r="C71" s="189" t="str">
        <f t="shared" si="14"/>
        <v>Regular Payments32</v>
      </c>
      <c r="D71" s="189">
        <f>COUNTIFS($K$10:$K71,$K71)</f>
        <v>32</v>
      </c>
      <c r="G71" s="189">
        <f t="shared" ref="G71:G118" si="15">SUBTOTAL(103,$H71)</f>
        <v>1</v>
      </c>
      <c r="H71" s="206" t="str">
        <f t="shared" si="11"/>
        <v>Show items not being used</v>
      </c>
      <c r="I71" s="141" t="s">
        <v>115</v>
      </c>
      <c r="J71" s="152"/>
      <c r="K71" s="153" t="s">
        <v>81</v>
      </c>
      <c r="L71" s="151"/>
      <c r="M71" s="129"/>
      <c r="N71" s="194"/>
      <c r="O71" s="194"/>
      <c r="P71" s="136">
        <f t="shared" si="12"/>
        <v>0</v>
      </c>
      <c r="Q71" s="193" t="str">
        <f t="shared" si="13"/>
        <v/>
      </c>
    </row>
    <row r="72" spans="1:17">
      <c r="A72" s="189">
        <f>IFERROR(INDEX(Frequency_table[Period],MATCH(BUDGET!$M72,Frequency_table[Frequency],0)),0)</f>
        <v>0</v>
      </c>
      <c r="B72" s="189" t="s">
        <v>65</v>
      </c>
      <c r="C72" s="189" t="str">
        <f t="shared" si="14"/>
        <v>Regular Payments33</v>
      </c>
      <c r="D72" s="189">
        <f>COUNTIFS($K$10:$K72,$K72)</f>
        <v>33</v>
      </c>
      <c r="G72" s="189">
        <f t="shared" si="15"/>
        <v>1</v>
      </c>
      <c r="H72" s="206" t="str">
        <f t="shared" si="11"/>
        <v>Show items not being used</v>
      </c>
      <c r="I72" s="141" t="s">
        <v>116</v>
      </c>
      <c r="J72" s="152"/>
      <c r="K72" s="153" t="s">
        <v>81</v>
      </c>
      <c r="L72" s="151"/>
      <c r="M72" s="129"/>
      <c r="N72" s="194"/>
      <c r="O72" s="194"/>
      <c r="P72" s="136">
        <f t="shared" si="12"/>
        <v>0</v>
      </c>
      <c r="Q72" s="193" t="str">
        <f t="shared" si="13"/>
        <v/>
      </c>
    </row>
    <row r="73" spans="1:17">
      <c r="A73" s="189">
        <f>IFERROR(INDEX(Frequency_table[Period],MATCH(BUDGET!$M73,Frequency_table[Frequency],0)),0)</f>
        <v>0</v>
      </c>
      <c r="B73" s="189" t="s">
        <v>65</v>
      </c>
      <c r="C73" s="189" t="str">
        <f t="shared" si="14"/>
        <v>Regular Payments34</v>
      </c>
      <c r="D73" s="189">
        <f>COUNTIFS($K$10:$K73,$K73)</f>
        <v>34</v>
      </c>
      <c r="G73" s="189">
        <f t="shared" si="15"/>
        <v>1</v>
      </c>
      <c r="H73" s="206" t="str">
        <f t="shared" si="11"/>
        <v>Show items not being used</v>
      </c>
      <c r="I73" s="141" t="s">
        <v>117</v>
      </c>
      <c r="J73" s="152"/>
      <c r="K73" s="153" t="s">
        <v>81</v>
      </c>
      <c r="L73" s="151"/>
      <c r="M73" s="129"/>
      <c r="N73" s="194"/>
      <c r="O73" s="194"/>
      <c r="P73" s="136">
        <f t="shared" si="12"/>
        <v>0</v>
      </c>
      <c r="Q73" s="193" t="str">
        <f t="shared" si="13"/>
        <v/>
      </c>
    </row>
    <row r="74" spans="1:17">
      <c r="A74" s="189">
        <f>IFERROR(INDEX(Frequency_table[Period],MATCH(BUDGET!$M74,Frequency_table[Frequency],0)),0)</f>
        <v>0</v>
      </c>
      <c r="B74" s="189" t="s">
        <v>65</v>
      </c>
      <c r="C74" s="189" t="str">
        <f t="shared" si="14"/>
        <v>Regular Payments35</v>
      </c>
      <c r="D74" s="189">
        <f>COUNTIFS($K$10:$K74,$K74)</f>
        <v>35</v>
      </c>
      <c r="G74" s="189">
        <f t="shared" si="15"/>
        <v>1</v>
      </c>
      <c r="H74" s="206" t="str">
        <f t="shared" si="11"/>
        <v>Show items not being used</v>
      </c>
      <c r="I74" s="141" t="s">
        <v>118</v>
      </c>
      <c r="J74" s="152"/>
      <c r="K74" s="153" t="s">
        <v>81</v>
      </c>
      <c r="L74" s="151"/>
      <c r="M74" s="129"/>
      <c r="N74" s="194"/>
      <c r="O74" s="194"/>
      <c r="P74" s="136">
        <f t="shared" si="12"/>
        <v>0</v>
      </c>
      <c r="Q74" s="193" t="str">
        <f t="shared" si="13"/>
        <v/>
      </c>
    </row>
    <row r="75" spans="1:17">
      <c r="A75" s="189">
        <f>IFERROR(INDEX(Frequency_table[Period],MATCH(BUDGET!$M75,Frequency_table[Frequency],0)),0)</f>
        <v>0</v>
      </c>
      <c r="B75" s="189" t="s">
        <v>65</v>
      </c>
      <c r="C75" s="189" t="str">
        <f t="shared" si="14"/>
        <v>Regular Payments36</v>
      </c>
      <c r="D75" s="189">
        <f>COUNTIFS($K$10:$K75,$K75)</f>
        <v>36</v>
      </c>
      <c r="G75" s="189">
        <f t="shared" si="15"/>
        <v>1</v>
      </c>
      <c r="H75" s="206" t="str">
        <f t="shared" si="11"/>
        <v>Show items not being used</v>
      </c>
      <c r="I75" s="141" t="s">
        <v>119</v>
      </c>
      <c r="J75" s="152"/>
      <c r="K75" s="153" t="s">
        <v>81</v>
      </c>
      <c r="L75" s="151"/>
      <c r="M75" s="129"/>
      <c r="N75" s="194"/>
      <c r="O75" s="194"/>
      <c r="P75" s="136">
        <f t="shared" si="12"/>
        <v>0</v>
      </c>
      <c r="Q75" s="193" t="str">
        <f t="shared" si="13"/>
        <v/>
      </c>
    </row>
    <row r="76" spans="1:17">
      <c r="A76" s="189">
        <f>IFERROR(INDEX(Frequency_table[Period],MATCH(BUDGET!$M76,Frequency_table[Frequency],0)),0)</f>
        <v>0</v>
      </c>
      <c r="B76" s="189" t="s">
        <v>65</v>
      </c>
      <c r="C76" s="189" t="str">
        <f t="shared" si="14"/>
        <v>Regular Payments37</v>
      </c>
      <c r="D76" s="189">
        <f>COUNTIFS($K$10:$K76,$K76)</f>
        <v>37</v>
      </c>
      <c r="G76" s="189">
        <f t="shared" si="15"/>
        <v>1</v>
      </c>
      <c r="H76" s="206" t="str">
        <f t="shared" si="11"/>
        <v>Show items not being used</v>
      </c>
      <c r="I76" s="141" t="s">
        <v>120</v>
      </c>
      <c r="J76" s="152"/>
      <c r="K76" s="153" t="s">
        <v>81</v>
      </c>
      <c r="L76" s="151"/>
      <c r="M76" s="129"/>
      <c r="N76" s="194"/>
      <c r="O76" s="194"/>
      <c r="P76" s="136">
        <f t="shared" si="12"/>
        <v>0</v>
      </c>
      <c r="Q76" s="193" t="str">
        <f t="shared" si="13"/>
        <v/>
      </c>
    </row>
    <row r="77" spans="1:17">
      <c r="A77" s="189">
        <f>IFERROR(INDEX(Frequency_table[Period],MATCH(BUDGET!$M77,Frequency_table[Frequency],0)),0)</f>
        <v>0</v>
      </c>
      <c r="B77" s="189" t="s">
        <v>65</v>
      </c>
      <c r="C77" s="189" t="str">
        <f t="shared" si="14"/>
        <v>Regular Payments38</v>
      </c>
      <c r="D77" s="189">
        <f>COUNTIFS($K$10:$K77,$K77)</f>
        <v>38</v>
      </c>
      <c r="G77" s="189">
        <f t="shared" si="15"/>
        <v>1</v>
      </c>
      <c r="H77" s="206" t="str">
        <f t="shared" si="11"/>
        <v>Show items not being used</v>
      </c>
      <c r="I77" s="141" t="s">
        <v>121</v>
      </c>
      <c r="J77" s="152"/>
      <c r="K77" s="153" t="s">
        <v>81</v>
      </c>
      <c r="L77" s="151"/>
      <c r="M77" s="129"/>
      <c r="N77" s="194"/>
      <c r="O77" s="194"/>
      <c r="P77" s="136">
        <f t="shared" si="12"/>
        <v>0</v>
      </c>
      <c r="Q77" s="193" t="str">
        <f t="shared" si="13"/>
        <v/>
      </c>
    </row>
    <row r="78" spans="1:17">
      <c r="A78" s="189">
        <f>IFERROR(INDEX(Frequency_table[Period],MATCH(BUDGET!$M78,Frequency_table[Frequency],0)),0)</f>
        <v>0</v>
      </c>
      <c r="B78" s="189" t="s">
        <v>65</v>
      </c>
      <c r="C78" s="189" t="str">
        <f t="shared" si="14"/>
        <v>Regular Payments39</v>
      </c>
      <c r="D78" s="189">
        <f>COUNTIFS($K$10:$K78,$K78)</f>
        <v>39</v>
      </c>
      <c r="G78" s="189">
        <f t="shared" si="15"/>
        <v>1</v>
      </c>
      <c r="H78" s="206" t="str">
        <f t="shared" si="11"/>
        <v>Show items not being used</v>
      </c>
      <c r="I78" s="141" t="s">
        <v>121</v>
      </c>
      <c r="J78" s="152"/>
      <c r="K78" s="153" t="s">
        <v>81</v>
      </c>
      <c r="L78" s="151"/>
      <c r="M78" s="129"/>
      <c r="N78" s="194"/>
      <c r="O78" s="194"/>
      <c r="P78" s="136">
        <f t="shared" si="12"/>
        <v>0</v>
      </c>
      <c r="Q78" s="193" t="str">
        <f t="shared" si="13"/>
        <v/>
      </c>
    </row>
    <row r="79" spans="1:17">
      <c r="A79" s="189">
        <f>IFERROR(INDEX(Frequency_table[Period],MATCH(BUDGET!$M79,Frequency_table[Frequency],0)),0)</f>
        <v>0</v>
      </c>
      <c r="B79" s="189" t="s">
        <v>65</v>
      </c>
      <c r="C79" s="189" t="str">
        <f t="shared" ref="C79:C86" si="16">_xlfn.CONCAT(K79,D79)</f>
        <v>Regular Payments40</v>
      </c>
      <c r="D79" s="189">
        <f>COUNTIFS($K$10:$K79,$K79)</f>
        <v>40</v>
      </c>
      <c r="G79" s="189">
        <f t="shared" si="15"/>
        <v>1</v>
      </c>
      <c r="H79" s="206" t="str">
        <f t="shared" si="11"/>
        <v>Show items not being used</v>
      </c>
      <c r="I79" s="141" t="s">
        <v>121</v>
      </c>
      <c r="J79" s="152"/>
      <c r="K79" s="153" t="s">
        <v>81</v>
      </c>
      <c r="L79" s="151"/>
      <c r="M79" s="129"/>
      <c r="N79" s="194"/>
      <c r="O79" s="194"/>
      <c r="P79" s="136">
        <f t="shared" si="12"/>
        <v>0</v>
      </c>
      <c r="Q79" s="193" t="str">
        <f t="shared" si="13"/>
        <v/>
      </c>
    </row>
    <row r="80" spans="1:17">
      <c r="A80" s="189">
        <f>IFERROR(INDEX(Frequency_table[Period],MATCH(BUDGET!$M80,Frequency_table[Frequency],0)),0)</f>
        <v>0</v>
      </c>
      <c r="B80" s="189" t="s">
        <v>65</v>
      </c>
      <c r="C80" s="189" t="str">
        <f t="shared" si="16"/>
        <v>Regular Payments41</v>
      </c>
      <c r="D80" s="189">
        <f>COUNTIFS($K$10:$K80,$K80)</f>
        <v>41</v>
      </c>
      <c r="G80" s="189">
        <f t="shared" si="15"/>
        <v>1</v>
      </c>
      <c r="H80" s="206" t="str">
        <f t="shared" si="11"/>
        <v>Show items not being used</v>
      </c>
      <c r="I80" s="141" t="s">
        <v>122</v>
      </c>
      <c r="J80" s="152"/>
      <c r="K80" s="153" t="s">
        <v>81</v>
      </c>
      <c r="L80" s="151"/>
      <c r="M80" s="129"/>
      <c r="N80" s="194"/>
      <c r="O80" s="194"/>
      <c r="P80" s="136">
        <f t="shared" si="12"/>
        <v>0</v>
      </c>
      <c r="Q80" s="193" t="str">
        <f t="shared" si="13"/>
        <v/>
      </c>
    </row>
    <row r="81" spans="1:17">
      <c r="A81" s="189">
        <f>IFERROR(INDEX(Frequency_table[Period],MATCH(BUDGET!$M81,Frequency_table[Frequency],0)),0)</f>
        <v>0</v>
      </c>
      <c r="B81" s="189" t="s">
        <v>65</v>
      </c>
      <c r="C81" s="189" t="str">
        <f t="shared" si="16"/>
        <v>Regular Payments42</v>
      </c>
      <c r="D81" s="189">
        <f>COUNTIFS($K$10:$K81,$K81)</f>
        <v>42</v>
      </c>
      <c r="G81" s="189">
        <f t="shared" si="15"/>
        <v>1</v>
      </c>
      <c r="H81" s="206" t="str">
        <f t="shared" si="11"/>
        <v>Show items not being used</v>
      </c>
      <c r="I81" s="141" t="s">
        <v>122</v>
      </c>
      <c r="J81" s="152"/>
      <c r="K81" s="153" t="s">
        <v>81</v>
      </c>
      <c r="L81" s="151"/>
      <c r="M81" s="129"/>
      <c r="N81" s="194"/>
      <c r="O81" s="194"/>
      <c r="P81" s="136">
        <f t="shared" si="12"/>
        <v>0</v>
      </c>
      <c r="Q81" s="193" t="str">
        <f t="shared" si="13"/>
        <v/>
      </c>
    </row>
    <row r="82" spans="1:17">
      <c r="A82" s="189">
        <f>IFERROR(INDEX(Frequency_table[Period],MATCH(BUDGET!$M82,Frequency_table[Frequency],0)),0)</f>
        <v>0</v>
      </c>
      <c r="B82" s="189" t="s">
        <v>65</v>
      </c>
      <c r="C82" s="189" t="str">
        <f t="shared" si="16"/>
        <v>Regular Payments43</v>
      </c>
      <c r="D82" s="189">
        <f>COUNTIFS($K$10:$K82,$K82)</f>
        <v>43</v>
      </c>
      <c r="G82" s="189">
        <f t="shared" si="15"/>
        <v>1</v>
      </c>
      <c r="H82" s="206" t="str">
        <f t="shared" si="11"/>
        <v>Show items not being used</v>
      </c>
      <c r="I82" s="141" t="s">
        <v>122</v>
      </c>
      <c r="J82" s="152"/>
      <c r="K82" s="153" t="s">
        <v>81</v>
      </c>
      <c r="L82" s="151"/>
      <c r="M82" s="129"/>
      <c r="N82" s="194"/>
      <c r="O82" s="194"/>
      <c r="P82" s="136">
        <f t="shared" si="12"/>
        <v>0</v>
      </c>
      <c r="Q82" s="193" t="str">
        <f t="shared" si="13"/>
        <v/>
      </c>
    </row>
    <row r="83" spans="1:17">
      <c r="A83" s="189">
        <f>IFERROR(INDEX(Frequency_table[Period],MATCH(BUDGET!$M83,Frequency_table[Frequency],0)),0)</f>
        <v>0</v>
      </c>
      <c r="B83" s="189" t="s">
        <v>65</v>
      </c>
      <c r="C83" s="189" t="str">
        <f t="shared" si="16"/>
        <v>Regular Payments44</v>
      </c>
      <c r="D83" s="189">
        <f>COUNTIFS($K$10:$K83,$K83)</f>
        <v>44</v>
      </c>
      <c r="G83" s="189">
        <f t="shared" si="15"/>
        <v>1</v>
      </c>
      <c r="H83" s="206" t="str">
        <f t="shared" si="11"/>
        <v>Show items not being used</v>
      </c>
      <c r="I83" s="141" t="s">
        <v>122</v>
      </c>
      <c r="J83" s="152"/>
      <c r="K83" s="153" t="s">
        <v>81</v>
      </c>
      <c r="L83" s="151"/>
      <c r="M83" s="129"/>
      <c r="N83" s="194"/>
      <c r="O83" s="194"/>
      <c r="P83" s="136">
        <f t="shared" si="12"/>
        <v>0</v>
      </c>
      <c r="Q83" s="193" t="str">
        <f t="shared" si="13"/>
        <v/>
      </c>
    </row>
    <row r="84" spans="1:17">
      <c r="A84" s="189">
        <f>IFERROR(INDEX(Frequency_table[Period],MATCH(BUDGET!$M84,Frequency_table[Frequency],0)),0)</f>
        <v>0</v>
      </c>
      <c r="B84" s="189" t="s">
        <v>65</v>
      </c>
      <c r="C84" s="189" t="str">
        <f t="shared" si="16"/>
        <v>Regular Payments45</v>
      </c>
      <c r="D84" s="189">
        <f>COUNTIFS($K$10:$K84,$K84)</f>
        <v>45</v>
      </c>
      <c r="G84" s="189">
        <f t="shared" si="15"/>
        <v>1</v>
      </c>
      <c r="H84" s="206" t="str">
        <f t="shared" si="11"/>
        <v>Show items not being used</v>
      </c>
      <c r="I84" s="141" t="s">
        <v>123</v>
      </c>
      <c r="J84" s="152"/>
      <c r="K84" s="153" t="s">
        <v>81</v>
      </c>
      <c r="L84" s="151"/>
      <c r="M84" s="129"/>
      <c r="N84" s="194"/>
      <c r="O84" s="194"/>
      <c r="P84" s="136">
        <f t="shared" si="12"/>
        <v>0</v>
      </c>
      <c r="Q84" s="193" t="str">
        <f t="shared" si="13"/>
        <v/>
      </c>
    </row>
    <row r="85" spans="1:17">
      <c r="A85" s="189">
        <f>IFERROR(INDEX(Frequency_table[Period],MATCH(BUDGET!$M85,Frequency_table[Frequency],0)),0)</f>
        <v>0</v>
      </c>
      <c r="B85" s="189" t="s">
        <v>65</v>
      </c>
      <c r="C85" s="189" t="str">
        <f t="shared" si="16"/>
        <v>Regular Payments46</v>
      </c>
      <c r="D85" s="189">
        <f>COUNTIFS($K$10:$K85,$K85)</f>
        <v>46</v>
      </c>
      <c r="G85" s="189">
        <f t="shared" si="15"/>
        <v>1</v>
      </c>
      <c r="H85" s="206" t="str">
        <f t="shared" si="11"/>
        <v>Show items not being used</v>
      </c>
      <c r="I85" s="141" t="s">
        <v>123</v>
      </c>
      <c r="J85" s="152"/>
      <c r="K85" s="153" t="s">
        <v>81</v>
      </c>
      <c r="L85" s="151"/>
      <c r="M85" s="129"/>
      <c r="N85" s="194"/>
      <c r="O85" s="194"/>
      <c r="P85" s="136">
        <f t="shared" si="12"/>
        <v>0</v>
      </c>
      <c r="Q85" s="193" t="str">
        <f>IF(AND(L85&lt;&gt;0,M85=""),"Please assign frequency","")</f>
        <v/>
      </c>
    </row>
    <row r="86" spans="1:17" ht="15" thickBot="1">
      <c r="A86" s="189">
        <f>IFERROR(INDEX(Frequency_table[Period],MATCH(BUDGET!$M86,Frequency_table[Frequency],0)),0)</f>
        <v>0</v>
      </c>
      <c r="B86" s="189" t="s">
        <v>65</v>
      </c>
      <c r="C86" s="189" t="str">
        <f t="shared" si="16"/>
        <v>Regular Payments47</v>
      </c>
      <c r="D86" s="189">
        <f>COUNTIFS($K$10:$K86,$K86)</f>
        <v>47</v>
      </c>
      <c r="G86" s="189">
        <f t="shared" si="15"/>
        <v>1</v>
      </c>
      <c r="H86" s="206" t="str">
        <f t="shared" si="11"/>
        <v>Show items not being used</v>
      </c>
      <c r="I86" s="142" t="s">
        <v>123</v>
      </c>
      <c r="J86" s="132"/>
      <c r="K86" s="133" t="s">
        <v>81</v>
      </c>
      <c r="L86" s="134"/>
      <c r="M86" s="135"/>
      <c r="N86" s="194"/>
      <c r="O86" s="194"/>
      <c r="P86" s="137">
        <f t="shared" si="12"/>
        <v>0</v>
      </c>
      <c r="Q86" s="193" t="str">
        <f t="shared" ref="Q86" si="17">IF(AND(L86&lt;&gt;0,M86=""),"Please assign frequency","")</f>
        <v/>
      </c>
    </row>
    <row r="87" spans="1:17" ht="7.5" customHeight="1" thickBot="1">
      <c r="B87" s="189" t="s">
        <v>65</v>
      </c>
      <c r="C87" s="189" t="str">
        <f t="shared" ref="C87:C88" si="18">_xlfn.CONCAT(K87,D87)</f>
        <v>0</v>
      </c>
      <c r="D87" s="189">
        <f>COUNTIFS($K$10:$K87,$K87)</f>
        <v>0</v>
      </c>
      <c r="G87" s="189">
        <f t="shared" si="15"/>
        <v>1</v>
      </c>
      <c r="H87" s="206" t="s">
        <v>46</v>
      </c>
      <c r="I87" s="213"/>
      <c r="J87" s="213"/>
      <c r="K87" s="218"/>
      <c r="L87" s="213"/>
      <c r="M87" s="218"/>
      <c r="P87" s="213"/>
    </row>
    <row r="88" spans="1:17" ht="30" collapsed="1">
      <c r="B88" s="189" t="s">
        <v>65</v>
      </c>
      <c r="C88" s="189" t="str">
        <f t="shared" si="18"/>
        <v>Input savings goal name
(e.g. car expenses)1</v>
      </c>
      <c r="D88" s="189">
        <f>COUNTIFS($K$10:$K88,$K88)</f>
        <v>1</v>
      </c>
      <c r="G88" s="189">
        <f t="shared" si="15"/>
        <v>1</v>
      </c>
      <c r="H88" s="206" t="s">
        <v>46</v>
      </c>
      <c r="I88" s="224" t="s">
        <v>124</v>
      </c>
      <c r="J88" s="225"/>
      <c r="K88" s="226" t="s">
        <v>125</v>
      </c>
      <c r="L88" s="227">
        <f>SUBTOTAL(9,L89:L116)</f>
        <v>1740</v>
      </c>
      <c r="M88" s="228"/>
      <c r="P88" s="229">
        <f>SUBTOTAL(9,P89:P116)</f>
        <v>63.07692307692308</v>
      </c>
    </row>
    <row r="89" spans="1:17">
      <c r="A89" s="189">
        <f>IFERROR(INDEX(Frequency_table[Period],MATCH(BUDGET!$M89,Frequency_table[Frequency],0)),0)</f>
        <v>1</v>
      </c>
      <c r="B89" s="189" t="s">
        <v>65</v>
      </c>
      <c r="C89" s="189" t="str">
        <f>_xlfn.CONCAT(K89,D89)</f>
        <v>Car expenses1</v>
      </c>
      <c r="D89" s="189">
        <f>COUNTIFS($K$10:$K89,$K89)</f>
        <v>1</v>
      </c>
      <c r="E89" s="189">
        <f>IF(COUNTIFS($K$10:$K89,$K89)=1,COUNTIFS($K$10:$K89,$K89)+COUNT($E$3:E88),"")</f>
        <v>1</v>
      </c>
      <c r="F89" s="189" t="s">
        <v>126</v>
      </c>
      <c r="G89" s="189">
        <f t="shared" si="15"/>
        <v>1</v>
      </c>
      <c r="H89" s="206" t="str">
        <f t="shared" ref="H89:H116" si="19">IF(L89&lt;&gt;0,"Show items in use","Show items not being used")</f>
        <v>Show items in use</v>
      </c>
      <c r="I89" s="143" t="s">
        <v>127</v>
      </c>
      <c r="J89" s="152" t="s">
        <v>68</v>
      </c>
      <c r="K89" s="154" t="s">
        <v>128</v>
      </c>
      <c r="L89" s="151">
        <v>500</v>
      </c>
      <c r="M89" s="144" t="s">
        <v>84</v>
      </c>
      <c r="N89" s="194"/>
      <c r="O89" s="194"/>
      <c r="P89" s="136">
        <f t="shared" ref="P89:P116" si="20">$L89*$A89/$A$7</f>
        <v>9.615384615384615</v>
      </c>
      <c r="Q89" s="193" t="str">
        <f>IF(AND(OR(L89&lt;&gt;0,M89&lt;&gt;""),K89=""),"Please add amount, add goal name or remove frequency allocation",IF(AND(OR(L89&lt;&gt;0,K89&lt;&gt;""),M89=""),"Please assign frequency or remove account allocation",""))</f>
        <v/>
      </c>
    </row>
    <row r="90" spans="1:17">
      <c r="A90" s="189">
        <f>IFERROR(INDEX(Frequency_table[Period],MATCH(BUDGET!$M90,Frequency_table[Frequency],0)),0)</f>
        <v>1</v>
      </c>
      <c r="B90" s="189" t="s">
        <v>65</v>
      </c>
      <c r="C90" s="189" t="str">
        <f t="shared" ref="C90:C117" si="21">_xlfn.CONCAT(K90,D90)</f>
        <v>Car expenses2</v>
      </c>
      <c r="D90" s="189">
        <f>COUNTIFS($K$10:$K90,$K90)</f>
        <v>2</v>
      </c>
      <c r="E90" s="189" t="str">
        <f>IF(COUNTIFS($K$10:$K90,$K90)=1,COUNTIFS($K$10:$K90,$K90)+COUNT($E$3:E89),"")</f>
        <v/>
      </c>
      <c r="F90" s="189" t="s">
        <v>126</v>
      </c>
      <c r="G90" s="189">
        <f t="shared" si="15"/>
        <v>1</v>
      </c>
      <c r="H90" s="206" t="str">
        <f t="shared" si="19"/>
        <v>Show items in use</v>
      </c>
      <c r="I90" s="143" t="s">
        <v>129</v>
      </c>
      <c r="J90" s="152" t="s">
        <v>70</v>
      </c>
      <c r="K90" s="154" t="s">
        <v>128</v>
      </c>
      <c r="L90" s="151">
        <v>600</v>
      </c>
      <c r="M90" s="144" t="s">
        <v>84</v>
      </c>
      <c r="N90" s="194"/>
      <c r="O90" s="194"/>
      <c r="P90" s="136">
        <f t="shared" si="20"/>
        <v>11.538461538461538</v>
      </c>
      <c r="Q90" s="193" t="str">
        <f t="shared" ref="Q90:Q116" si="22">IF(AND(OR(L90&lt;&gt;0,M90&lt;&gt;""),K90=""),"Please add amount, add goal name or remove frequency allocation",IF(AND(OR(L90&lt;&gt;0,K90&lt;&gt;""),M90=""),"Please assign frequency or remove account allocation",""))</f>
        <v/>
      </c>
    </row>
    <row r="91" spans="1:17">
      <c r="A91" s="189">
        <f>IFERROR(INDEX(Frequency_table[Period],MATCH(BUDGET!$M91,Frequency_table[Frequency],0)),0)</f>
        <v>1</v>
      </c>
      <c r="B91" s="189" t="s">
        <v>65</v>
      </c>
      <c r="C91" s="189" t="str">
        <f t="shared" si="21"/>
        <v>Car expenses3</v>
      </c>
      <c r="D91" s="189">
        <f>COUNTIFS($K$10:$K91,$K91)</f>
        <v>3</v>
      </c>
      <c r="E91" s="189" t="str">
        <f>IF(COUNTIFS($K$10:$K91,$K91)=1,COUNTIFS($K$10:$K91,$K91)+COUNT($E$3:E90),"")</f>
        <v/>
      </c>
      <c r="F91" s="189" t="s">
        <v>126</v>
      </c>
      <c r="G91" s="189">
        <f t="shared" si="15"/>
        <v>1</v>
      </c>
      <c r="H91" s="206" t="str">
        <f t="shared" si="19"/>
        <v>Show items in use</v>
      </c>
      <c r="I91" s="143" t="s">
        <v>130</v>
      </c>
      <c r="J91" s="152" t="s">
        <v>131</v>
      </c>
      <c r="K91" s="154" t="s">
        <v>128</v>
      </c>
      <c r="L91" s="151">
        <v>200</v>
      </c>
      <c r="M91" s="144" t="s">
        <v>84</v>
      </c>
      <c r="N91" s="194"/>
      <c r="O91" s="194"/>
      <c r="P91" s="136">
        <f t="shared" si="20"/>
        <v>3.8461538461538463</v>
      </c>
      <c r="Q91" s="193" t="str">
        <f t="shared" si="22"/>
        <v/>
      </c>
    </row>
    <row r="92" spans="1:17">
      <c r="A92" s="189">
        <f>IFERROR(INDEX(Frequency_table[Period],MATCH(BUDGET!$M92,Frequency_table[Frequency],0)),0)</f>
        <v>1</v>
      </c>
      <c r="B92" s="189" t="s">
        <v>65</v>
      </c>
      <c r="C92" s="189" t="str">
        <f t="shared" si="21"/>
        <v>Car expenses4</v>
      </c>
      <c r="D92" s="189">
        <f>COUNTIFS($K$10:$K92,$K92)</f>
        <v>4</v>
      </c>
      <c r="E92" s="189" t="str">
        <f>IF(COUNTIFS($K$10:$K92,$K92)=1,COUNTIFS($K$10:$K92,$K92)+COUNT($E$3:E91),"")</f>
        <v/>
      </c>
      <c r="F92" s="189" t="s">
        <v>126</v>
      </c>
      <c r="G92" s="189">
        <f t="shared" si="15"/>
        <v>1</v>
      </c>
      <c r="H92" s="206" t="str">
        <f t="shared" si="19"/>
        <v>Show items in use</v>
      </c>
      <c r="I92" s="143" t="s">
        <v>132</v>
      </c>
      <c r="J92" s="152" t="s">
        <v>70</v>
      </c>
      <c r="K92" s="154" t="s">
        <v>128</v>
      </c>
      <c r="L92" s="151">
        <v>300</v>
      </c>
      <c r="M92" s="144" t="s">
        <v>84</v>
      </c>
      <c r="N92" s="194"/>
      <c r="O92" s="194"/>
      <c r="P92" s="136">
        <f t="shared" si="20"/>
        <v>5.7692307692307692</v>
      </c>
      <c r="Q92" s="193" t="str">
        <f t="shared" si="22"/>
        <v/>
      </c>
    </row>
    <row r="93" spans="1:17">
      <c r="A93" s="189">
        <f>IFERROR(INDEX(Frequency_table[Period],MATCH(BUDGET!$M93,Frequency_table[Frequency],0)),0)</f>
        <v>12</v>
      </c>
      <c r="B93" s="189" t="s">
        <v>65</v>
      </c>
      <c r="C93" s="189" t="str">
        <f t="shared" si="21"/>
        <v>Car expenses5</v>
      </c>
      <c r="D93" s="189">
        <f>COUNTIFS($K$10:$K93,$K93)</f>
        <v>5</v>
      </c>
      <c r="E93" s="189" t="str">
        <f>IF(COUNTIFS($K$10:$K93,$K93)=1,COUNTIFS($K$10:$K93,$K93)+COUNT($E$3:E92),"")</f>
        <v/>
      </c>
      <c r="F93" s="189" t="s">
        <v>126</v>
      </c>
      <c r="G93" s="189">
        <f t="shared" si="15"/>
        <v>1</v>
      </c>
      <c r="H93" s="206" t="str">
        <f t="shared" si="19"/>
        <v>Show items in use</v>
      </c>
      <c r="I93" s="143" t="s">
        <v>133</v>
      </c>
      <c r="J93" s="152" t="s">
        <v>70</v>
      </c>
      <c r="K93" s="154" t="s">
        <v>128</v>
      </c>
      <c r="L93" s="151">
        <v>50</v>
      </c>
      <c r="M93" s="144" t="s">
        <v>55</v>
      </c>
      <c r="N93" s="194"/>
      <c r="O93" s="194"/>
      <c r="P93" s="136">
        <f t="shared" si="20"/>
        <v>11.538461538461538</v>
      </c>
      <c r="Q93" s="193" t="str">
        <f t="shared" si="22"/>
        <v/>
      </c>
    </row>
    <row r="94" spans="1:17">
      <c r="A94" s="189">
        <f>IFERROR(INDEX(Frequency_table[Period],MATCH(BUDGET!$M94,Frequency_table[Frequency],0)),0)</f>
        <v>12</v>
      </c>
      <c r="B94" s="189" t="s">
        <v>65</v>
      </c>
      <c r="C94" s="189" t="str">
        <f t="shared" si="21"/>
        <v>Gifts1</v>
      </c>
      <c r="D94" s="189">
        <f>COUNTIFS($K$10:$K94,$K94)</f>
        <v>1</v>
      </c>
      <c r="E94" s="189">
        <f>IF(COUNTIFS($K$10:$K94,$K94)=1,COUNTIFS($K$10:$K94,$K94)+COUNT($E$3:E93),"")</f>
        <v>2</v>
      </c>
      <c r="F94" s="189" t="s">
        <v>126</v>
      </c>
      <c r="G94" s="189">
        <f t="shared" si="15"/>
        <v>1</v>
      </c>
      <c r="H94" s="206" t="str">
        <f t="shared" si="19"/>
        <v>Show items in use</v>
      </c>
      <c r="I94" s="143" t="s">
        <v>134</v>
      </c>
      <c r="J94" s="152" t="s">
        <v>70</v>
      </c>
      <c r="K94" s="154" t="s">
        <v>135</v>
      </c>
      <c r="L94" s="151">
        <v>50</v>
      </c>
      <c r="M94" s="144" t="s">
        <v>55</v>
      </c>
      <c r="N94" s="194"/>
      <c r="O94" s="194"/>
      <c r="P94" s="136">
        <f t="shared" si="20"/>
        <v>11.538461538461538</v>
      </c>
      <c r="Q94" s="193" t="str">
        <f t="shared" si="22"/>
        <v/>
      </c>
    </row>
    <row r="95" spans="1:17">
      <c r="A95" s="189">
        <f>IFERROR(INDEX(Frequency_table[Period],MATCH(BUDGET!$M95,Frequency_table[Frequency],0)),0)</f>
        <v>12</v>
      </c>
      <c r="B95" s="189" t="s">
        <v>65</v>
      </c>
      <c r="C95" s="189" t="str">
        <f t="shared" si="21"/>
        <v>Gifts2</v>
      </c>
      <c r="D95" s="189">
        <f>COUNTIFS($K$10:$K95,$K95)</f>
        <v>2</v>
      </c>
      <c r="E95" s="189" t="str">
        <f>IF(COUNTIFS($K$10:$K95,$K95)=1,COUNTIFS($K$10:$K95,$K95)+COUNT($E$3:E94),"")</f>
        <v/>
      </c>
      <c r="F95" s="189" t="s">
        <v>126</v>
      </c>
      <c r="G95" s="189">
        <f t="shared" si="15"/>
        <v>1</v>
      </c>
      <c r="H95" s="206" t="str">
        <f t="shared" si="19"/>
        <v>Show items in use</v>
      </c>
      <c r="I95" s="143" t="s">
        <v>136</v>
      </c>
      <c r="J95" s="152" t="s">
        <v>70</v>
      </c>
      <c r="K95" s="154" t="s">
        <v>135</v>
      </c>
      <c r="L95" s="151">
        <v>30</v>
      </c>
      <c r="M95" s="144" t="s">
        <v>55</v>
      </c>
      <c r="N95" s="194"/>
      <c r="O95" s="194"/>
      <c r="P95" s="136">
        <f t="shared" si="20"/>
        <v>6.9230769230769234</v>
      </c>
      <c r="Q95" s="193" t="str">
        <f t="shared" si="22"/>
        <v/>
      </c>
    </row>
    <row r="96" spans="1:17">
      <c r="A96" s="189">
        <f>IFERROR(INDEX(Frequency_table[Period],MATCH(BUDGET!$M96,Frequency_table[Frequency],0)),0)</f>
        <v>12</v>
      </c>
      <c r="B96" s="189" t="s">
        <v>65</v>
      </c>
      <c r="C96" s="189" t="str">
        <f t="shared" si="21"/>
        <v>Gifts3</v>
      </c>
      <c r="D96" s="189">
        <f>COUNTIFS($K$10:$K96,$K96)</f>
        <v>3</v>
      </c>
      <c r="E96" s="189" t="str">
        <f>IF(COUNTIFS($K$10:$K96,$K96)=1,COUNTIFS($K$10:$K96,$K96)+COUNT($E$3:E95),"")</f>
        <v/>
      </c>
      <c r="F96" s="189" t="s">
        <v>126</v>
      </c>
      <c r="G96" s="189">
        <f t="shared" si="15"/>
        <v>1</v>
      </c>
      <c r="H96" s="206" t="str">
        <f t="shared" si="19"/>
        <v>Show items in use</v>
      </c>
      <c r="I96" s="143" t="s">
        <v>137</v>
      </c>
      <c r="J96" s="152" t="s">
        <v>131</v>
      </c>
      <c r="K96" s="154" t="s">
        <v>135</v>
      </c>
      <c r="L96" s="151">
        <v>10</v>
      </c>
      <c r="M96" s="144" t="s">
        <v>55</v>
      </c>
      <c r="N96" s="194"/>
      <c r="O96" s="194"/>
      <c r="P96" s="136">
        <f t="shared" si="20"/>
        <v>2.3076923076923075</v>
      </c>
      <c r="Q96" s="193" t="str">
        <f t="shared" si="22"/>
        <v/>
      </c>
    </row>
    <row r="97" spans="1:17">
      <c r="A97" s="189">
        <f>IFERROR(INDEX(Frequency_table[Period],MATCH(BUDGET!$M97,Frequency_table[Frequency],0)),0)</f>
        <v>0</v>
      </c>
      <c r="B97" s="189" t="s">
        <v>65</v>
      </c>
      <c r="C97" s="189" t="str">
        <f t="shared" si="21"/>
        <v>0</v>
      </c>
      <c r="D97" s="189">
        <f>COUNTIFS($K$10:$K97,$K97)</f>
        <v>0</v>
      </c>
      <c r="E97" s="189" t="str">
        <f>IF(COUNTIFS($K$10:$K97,$K97)=1,COUNTIFS($K$10:$K97,$K97)+COUNT($E$3:E96),"")</f>
        <v/>
      </c>
      <c r="F97" s="189" t="s">
        <v>126</v>
      </c>
      <c r="G97" s="189">
        <f t="shared" si="15"/>
        <v>1</v>
      </c>
      <c r="H97" s="206" t="str">
        <f t="shared" si="19"/>
        <v>Show items not being used</v>
      </c>
      <c r="I97" s="143" t="s">
        <v>138</v>
      </c>
      <c r="J97" s="152"/>
      <c r="K97" s="154"/>
      <c r="L97" s="151"/>
      <c r="M97" s="144"/>
      <c r="N97" s="194"/>
      <c r="O97" s="194"/>
      <c r="P97" s="136">
        <f t="shared" si="20"/>
        <v>0</v>
      </c>
      <c r="Q97" s="193" t="str">
        <f t="shared" si="22"/>
        <v/>
      </c>
    </row>
    <row r="98" spans="1:17">
      <c r="A98" s="189">
        <f>IFERROR(INDEX(Frequency_table[Period],MATCH(BUDGET!$M98,Frequency_table[Frequency],0)),0)</f>
        <v>0</v>
      </c>
      <c r="B98" s="189" t="s">
        <v>65</v>
      </c>
      <c r="C98" s="189" t="str">
        <f t="shared" si="21"/>
        <v>0</v>
      </c>
      <c r="D98" s="189">
        <f>COUNTIFS($K$10:$K98,$K98)</f>
        <v>0</v>
      </c>
      <c r="E98" s="189" t="str">
        <f>IF(COUNTIFS($K$10:$K98,$K98)=1,COUNTIFS($K$10:$K98,$K98)+COUNT($E$3:E97),"")</f>
        <v/>
      </c>
      <c r="F98" s="189" t="s">
        <v>126</v>
      </c>
      <c r="G98" s="189">
        <f t="shared" si="15"/>
        <v>1</v>
      </c>
      <c r="H98" s="206" t="str">
        <f t="shared" si="19"/>
        <v>Show items not being used</v>
      </c>
      <c r="I98" s="143" t="s">
        <v>139</v>
      </c>
      <c r="J98" s="152"/>
      <c r="K98" s="154"/>
      <c r="L98" s="151"/>
      <c r="M98" s="144"/>
      <c r="N98" s="194"/>
      <c r="O98" s="194"/>
      <c r="P98" s="136">
        <f t="shared" si="20"/>
        <v>0</v>
      </c>
      <c r="Q98" s="193" t="str">
        <f t="shared" si="22"/>
        <v/>
      </c>
    </row>
    <row r="99" spans="1:17">
      <c r="A99" s="189">
        <f>IFERROR(INDEX(Frequency_table[Period],MATCH(BUDGET!$M99,Frequency_table[Frequency],0)),0)</f>
        <v>0</v>
      </c>
      <c r="B99" s="189" t="s">
        <v>65</v>
      </c>
      <c r="C99" s="189" t="str">
        <f t="shared" si="21"/>
        <v>0</v>
      </c>
      <c r="D99" s="189">
        <f>COUNTIFS($K$10:$K99,$K99)</f>
        <v>0</v>
      </c>
      <c r="E99" s="189" t="str">
        <f>IF(COUNTIFS($K$10:$K99,$K99)=1,COUNTIFS($K$10:$K99,$K99)+COUNT($E$3:E98),"")</f>
        <v/>
      </c>
      <c r="F99" s="189" t="s">
        <v>126</v>
      </c>
      <c r="G99" s="189">
        <f t="shared" si="15"/>
        <v>1</v>
      </c>
      <c r="H99" s="206" t="str">
        <f t="shared" si="19"/>
        <v>Show items not being used</v>
      </c>
      <c r="I99" s="143" t="s">
        <v>140</v>
      </c>
      <c r="J99" s="152"/>
      <c r="K99" s="154"/>
      <c r="L99" s="151"/>
      <c r="M99" s="144"/>
      <c r="N99" s="194"/>
      <c r="O99" s="194"/>
      <c r="P99" s="136">
        <f t="shared" si="20"/>
        <v>0</v>
      </c>
      <c r="Q99" s="193" t="str">
        <f t="shared" si="22"/>
        <v/>
      </c>
    </row>
    <row r="100" spans="1:17">
      <c r="A100" s="189">
        <f>IFERROR(INDEX(Frequency_table[Period],MATCH(BUDGET!$M100,Frequency_table[Frequency],0)),0)</f>
        <v>0</v>
      </c>
      <c r="B100" s="189" t="s">
        <v>65</v>
      </c>
      <c r="C100" s="189" t="str">
        <f t="shared" si="21"/>
        <v>0</v>
      </c>
      <c r="D100" s="189">
        <f>COUNTIFS($K$10:$K100,$K100)</f>
        <v>0</v>
      </c>
      <c r="E100" s="189" t="str">
        <f>IF(COUNTIFS($K$10:$K100,$K100)=1,COUNTIFS($K$10:$K100,$K100)+COUNT($E$3:E99),"")</f>
        <v/>
      </c>
      <c r="F100" s="189" t="s">
        <v>126</v>
      </c>
      <c r="G100" s="189">
        <f t="shared" si="15"/>
        <v>1</v>
      </c>
      <c r="H100" s="206" t="str">
        <f t="shared" si="19"/>
        <v>Show items not being used</v>
      </c>
      <c r="I100" s="143" t="s">
        <v>141</v>
      </c>
      <c r="J100" s="152"/>
      <c r="K100" s="154"/>
      <c r="L100" s="151"/>
      <c r="M100" s="144"/>
      <c r="N100" s="194"/>
      <c r="O100" s="194"/>
      <c r="P100" s="136">
        <f t="shared" si="20"/>
        <v>0</v>
      </c>
      <c r="Q100" s="193" t="str">
        <f t="shared" si="22"/>
        <v/>
      </c>
    </row>
    <row r="101" spans="1:17">
      <c r="A101" s="189">
        <f>IFERROR(INDEX(Frequency_table[Period],MATCH(BUDGET!$M101,Frequency_table[Frequency],0)),0)</f>
        <v>0</v>
      </c>
      <c r="B101" s="189" t="s">
        <v>65</v>
      </c>
      <c r="C101" s="189" t="str">
        <f t="shared" si="21"/>
        <v>0</v>
      </c>
      <c r="D101" s="189">
        <f>COUNTIFS($K$10:$K101,$K101)</f>
        <v>0</v>
      </c>
      <c r="E101" s="189" t="str">
        <f>IF(COUNTIFS($K$10:$K101,$K101)=1,COUNTIFS($K$10:$K101,$K101)+COUNT($E$3:E100),"")</f>
        <v/>
      </c>
      <c r="F101" s="189" t="s">
        <v>126</v>
      </c>
      <c r="G101" s="189">
        <f t="shared" si="15"/>
        <v>1</v>
      </c>
      <c r="H101" s="206" t="str">
        <f t="shared" si="19"/>
        <v>Show items not being used</v>
      </c>
      <c r="I101" s="143" t="s">
        <v>142</v>
      </c>
      <c r="J101" s="152"/>
      <c r="K101" s="154"/>
      <c r="L101" s="151"/>
      <c r="M101" s="144"/>
      <c r="N101" s="194"/>
      <c r="O101" s="194"/>
      <c r="P101" s="136">
        <f t="shared" si="20"/>
        <v>0</v>
      </c>
      <c r="Q101" s="193" t="str">
        <f t="shared" si="22"/>
        <v/>
      </c>
    </row>
    <row r="102" spans="1:17">
      <c r="A102" s="189">
        <f>IFERROR(INDEX(Frequency_table[Period],MATCH(BUDGET!$M102,Frequency_table[Frequency],0)),0)</f>
        <v>0</v>
      </c>
      <c r="B102" s="189" t="s">
        <v>65</v>
      </c>
      <c r="C102" s="189" t="str">
        <f t="shared" si="21"/>
        <v>0</v>
      </c>
      <c r="D102" s="189">
        <f>COUNTIFS($K$10:$K102,$K102)</f>
        <v>0</v>
      </c>
      <c r="E102" s="189" t="str">
        <f>IF(COUNTIFS($K$10:$K102,$K102)=1,COUNTIFS($K$10:$K102,$K102)+COUNT($E$3:E101),"")</f>
        <v/>
      </c>
      <c r="F102" s="189" t="s">
        <v>126</v>
      </c>
      <c r="G102" s="189">
        <f t="shared" si="15"/>
        <v>1</v>
      </c>
      <c r="H102" s="206" t="str">
        <f t="shared" si="19"/>
        <v>Show items not being used</v>
      </c>
      <c r="I102" s="143" t="s">
        <v>143</v>
      </c>
      <c r="J102" s="152"/>
      <c r="K102" s="154"/>
      <c r="L102" s="151"/>
      <c r="M102" s="144"/>
      <c r="N102" s="194"/>
      <c r="O102" s="194"/>
      <c r="P102" s="136">
        <f t="shared" si="20"/>
        <v>0</v>
      </c>
      <c r="Q102" s="193" t="str">
        <f t="shared" si="22"/>
        <v/>
      </c>
    </row>
    <row r="103" spans="1:17">
      <c r="A103" s="189">
        <f>IFERROR(INDEX(Frequency_table[Period],MATCH(BUDGET!$M103,Frequency_table[Frequency],0)),0)</f>
        <v>0</v>
      </c>
      <c r="B103" s="189" t="s">
        <v>65</v>
      </c>
      <c r="C103" s="189" t="str">
        <f>_xlfn.CONCAT(K103,D103)</f>
        <v>0</v>
      </c>
      <c r="D103" s="189">
        <f>COUNTIFS($K$10:$K103,$K103)</f>
        <v>0</v>
      </c>
      <c r="E103" s="189" t="str">
        <f>IF(COUNTIFS($K$10:$K103,$K103)=1,COUNTIFS($K$10:$K103,$K103)+COUNT($E$3:E102),"")</f>
        <v/>
      </c>
      <c r="F103" s="189" t="s">
        <v>126</v>
      </c>
      <c r="G103" s="189">
        <f t="shared" si="15"/>
        <v>1</v>
      </c>
      <c r="H103" s="206" t="str">
        <f t="shared" si="19"/>
        <v>Show items not being used</v>
      </c>
      <c r="I103" s="143" t="s">
        <v>144</v>
      </c>
      <c r="J103" s="152"/>
      <c r="K103" s="154"/>
      <c r="L103" s="151"/>
      <c r="M103" s="144"/>
      <c r="N103" s="194"/>
      <c r="O103" s="194"/>
      <c r="P103" s="136">
        <f t="shared" si="20"/>
        <v>0</v>
      </c>
      <c r="Q103" s="193" t="str">
        <f>IF(AND(OR(L103&lt;&gt;0,M103&lt;&gt;""),K103=""),"Please add amount, add goal name or remove frequency allocation",IF(AND(OR(L103&lt;&gt;0,K103&lt;&gt;""),M103=""),"Please assign frequency or remove account allocation",""))</f>
        <v/>
      </c>
    </row>
    <row r="104" spans="1:17">
      <c r="A104" s="189">
        <f>IFERROR(INDEX(Frequency_table[Period],MATCH(BUDGET!$M104,Frequency_table[Frequency],0)),0)</f>
        <v>0</v>
      </c>
      <c r="B104" s="189" t="s">
        <v>65</v>
      </c>
      <c r="C104" s="189" t="str">
        <f>_xlfn.CONCAT(K104,D104)</f>
        <v>0</v>
      </c>
      <c r="D104" s="189">
        <f>COUNTIFS($K$10:$K104,$K104)</f>
        <v>0</v>
      </c>
      <c r="E104" s="189" t="str">
        <f>IF(COUNTIFS($K$10:$K104,$K104)=1,COUNTIFS($K$10:$K104,$K104)+COUNT($E$3:E103),"")</f>
        <v/>
      </c>
      <c r="F104" s="189" t="s">
        <v>126</v>
      </c>
      <c r="G104" s="189">
        <f t="shared" si="15"/>
        <v>1</v>
      </c>
      <c r="H104" s="206" t="str">
        <f t="shared" si="19"/>
        <v>Show items not being used</v>
      </c>
      <c r="I104" s="143" t="s">
        <v>145</v>
      </c>
      <c r="J104" s="152"/>
      <c r="K104" s="154"/>
      <c r="L104" s="151"/>
      <c r="M104" s="144"/>
      <c r="N104" s="194"/>
      <c r="O104" s="194"/>
      <c r="P104" s="136">
        <f t="shared" si="20"/>
        <v>0</v>
      </c>
      <c r="Q104" s="193" t="str">
        <f>IF(AND(OR(L104&lt;&gt;0,M104&lt;&gt;""),K104=""),"Please add amount, add goal name or remove frequency allocation",IF(AND(OR(L104&lt;&gt;0,K104&lt;&gt;""),M104=""),"Please assign frequency or remove account allocation",""))</f>
        <v/>
      </c>
    </row>
    <row r="105" spans="1:17">
      <c r="A105" s="189">
        <f>IFERROR(INDEX(Frequency_table[Period],MATCH(BUDGET!$M105,Frequency_table[Frequency],0)),0)</f>
        <v>0</v>
      </c>
      <c r="B105" s="189" t="s">
        <v>65</v>
      </c>
      <c r="C105" s="189" t="str">
        <f>_xlfn.CONCAT(K105,D105)</f>
        <v>0</v>
      </c>
      <c r="D105" s="189">
        <f>COUNTIFS($K$10:$K105,$K105)</f>
        <v>0</v>
      </c>
      <c r="E105" s="189" t="str">
        <f>IF(COUNTIFS($K$10:$K105,$K105)=1,COUNTIFS($K$10:$K105,$K105)+COUNT($E$3:E104),"")</f>
        <v/>
      </c>
      <c r="F105" s="189" t="s">
        <v>126</v>
      </c>
      <c r="G105" s="189">
        <f t="shared" si="15"/>
        <v>1</v>
      </c>
      <c r="H105" s="206" t="str">
        <f t="shared" si="19"/>
        <v>Show items not being used</v>
      </c>
      <c r="I105" s="143" t="s">
        <v>146</v>
      </c>
      <c r="J105" s="152"/>
      <c r="K105" s="154"/>
      <c r="L105" s="151"/>
      <c r="M105" s="144"/>
      <c r="N105" s="194"/>
      <c r="O105" s="194"/>
      <c r="P105" s="136">
        <f t="shared" si="20"/>
        <v>0</v>
      </c>
      <c r="Q105" s="193" t="str">
        <f>IF(AND(OR(L105&lt;&gt;0,M105&lt;&gt;""),K105=""),"Please add amount, add goal name or remove frequency allocation",IF(AND(OR(L105&lt;&gt;0,K105&lt;&gt;""),M105=""),"Please assign frequency or remove account allocation",""))</f>
        <v/>
      </c>
    </row>
    <row r="106" spans="1:17">
      <c r="A106" s="189">
        <f>IFERROR(INDEX(Frequency_table[Period],MATCH(BUDGET!$M106,Frequency_table[Frequency],0)),0)</f>
        <v>0</v>
      </c>
      <c r="B106" s="189" t="s">
        <v>65</v>
      </c>
      <c r="C106" s="189" t="str">
        <f t="shared" si="21"/>
        <v>0</v>
      </c>
      <c r="D106" s="189">
        <f>COUNTIFS($K$10:$K106,$K106)</f>
        <v>0</v>
      </c>
      <c r="E106" s="189" t="str">
        <f>IF(COUNTIFS($K$10:$K106,$K106)=1,COUNTIFS($K$10:$K106,$K106)+COUNT($E$3:E105),"")</f>
        <v/>
      </c>
      <c r="F106" s="189" t="s">
        <v>126</v>
      </c>
      <c r="G106" s="189">
        <f t="shared" si="15"/>
        <v>1</v>
      </c>
      <c r="H106" s="206" t="str">
        <f t="shared" si="19"/>
        <v>Show items not being used</v>
      </c>
      <c r="I106" s="143" t="s">
        <v>147</v>
      </c>
      <c r="J106" s="152"/>
      <c r="K106" s="154"/>
      <c r="L106" s="151"/>
      <c r="M106" s="144"/>
      <c r="N106" s="194"/>
      <c r="O106" s="194"/>
      <c r="P106" s="136">
        <f t="shared" si="20"/>
        <v>0</v>
      </c>
      <c r="Q106" s="193" t="str">
        <f t="shared" si="22"/>
        <v/>
      </c>
    </row>
    <row r="107" spans="1:17">
      <c r="A107" s="189">
        <f>IFERROR(INDEX(Frequency_table[Period],MATCH(BUDGET!$M107,Frequency_table[Frequency],0)),0)</f>
        <v>0</v>
      </c>
      <c r="B107" s="189" t="s">
        <v>65</v>
      </c>
      <c r="C107" s="189" t="str">
        <f t="shared" si="21"/>
        <v>0</v>
      </c>
      <c r="D107" s="189">
        <f>COUNTIFS($K$10:$K107,$K107)</f>
        <v>0</v>
      </c>
      <c r="E107" s="189" t="str">
        <f>IF(COUNTIFS($K$10:$K107,$K107)=1,COUNTIFS($K$10:$K107,$K107)+COUNT($E$3:E106),"")</f>
        <v/>
      </c>
      <c r="F107" s="189" t="s">
        <v>126</v>
      </c>
      <c r="G107" s="189">
        <f t="shared" si="15"/>
        <v>1</v>
      </c>
      <c r="H107" s="206" t="str">
        <f t="shared" si="19"/>
        <v>Show items not being used</v>
      </c>
      <c r="I107" s="143" t="s">
        <v>147</v>
      </c>
      <c r="J107" s="152"/>
      <c r="K107" s="154"/>
      <c r="L107" s="151"/>
      <c r="M107" s="144"/>
      <c r="N107" s="194"/>
      <c r="O107" s="194"/>
      <c r="P107" s="136">
        <f t="shared" si="20"/>
        <v>0</v>
      </c>
      <c r="Q107" s="193" t="str">
        <f t="shared" si="22"/>
        <v/>
      </c>
    </row>
    <row r="108" spans="1:17">
      <c r="A108" s="189">
        <f>IFERROR(INDEX(Frequency_table[Period],MATCH(BUDGET!$M108,Frequency_table[Frequency],0)),0)</f>
        <v>0</v>
      </c>
      <c r="B108" s="189" t="s">
        <v>65</v>
      </c>
      <c r="C108" s="189" t="str">
        <f t="shared" si="21"/>
        <v>0</v>
      </c>
      <c r="D108" s="189">
        <f>COUNTIFS($K$10:$K108,$K108)</f>
        <v>0</v>
      </c>
      <c r="E108" s="189" t="str">
        <f>IF(COUNTIFS($K$10:$K108,$K108)=1,COUNTIFS($K$10:$K108,$K108)+COUNT($E$3:E107),"")</f>
        <v/>
      </c>
      <c r="F108" s="189" t="s">
        <v>126</v>
      </c>
      <c r="G108" s="189">
        <f t="shared" si="15"/>
        <v>1</v>
      </c>
      <c r="H108" s="206" t="str">
        <f t="shared" si="19"/>
        <v>Show items not being used</v>
      </c>
      <c r="I108" s="143"/>
      <c r="J108" s="152"/>
      <c r="K108" s="154"/>
      <c r="L108" s="151"/>
      <c r="M108" s="144"/>
      <c r="N108" s="194"/>
      <c r="O108" s="194"/>
      <c r="P108" s="136">
        <f t="shared" si="20"/>
        <v>0</v>
      </c>
      <c r="Q108" s="193" t="str">
        <f t="shared" si="22"/>
        <v/>
      </c>
    </row>
    <row r="109" spans="1:17">
      <c r="A109" s="189">
        <f>IFERROR(INDEX(Frequency_table[Period],MATCH(BUDGET!$M109,Frequency_table[Frequency],0)),0)</f>
        <v>0</v>
      </c>
      <c r="B109" s="189" t="s">
        <v>65</v>
      </c>
      <c r="C109" s="189" t="str">
        <f t="shared" si="21"/>
        <v>0</v>
      </c>
      <c r="D109" s="189">
        <f>COUNTIFS($K$10:$K109,$K109)</f>
        <v>0</v>
      </c>
      <c r="E109" s="189" t="str">
        <f>IF(COUNTIFS($K$10:$K109,$K109)=1,COUNTIFS($K$10:$K109,$K109)+COUNT($E$3:E108),"")</f>
        <v/>
      </c>
      <c r="F109" s="189" t="s">
        <v>126</v>
      </c>
      <c r="G109" s="189">
        <f t="shared" si="15"/>
        <v>1</v>
      </c>
      <c r="H109" s="206" t="str">
        <f t="shared" si="19"/>
        <v>Show items not being used</v>
      </c>
      <c r="I109" s="143"/>
      <c r="J109" s="152"/>
      <c r="K109" s="154"/>
      <c r="L109" s="151"/>
      <c r="M109" s="144"/>
      <c r="N109" s="194"/>
      <c r="O109" s="194"/>
      <c r="P109" s="136">
        <f t="shared" si="20"/>
        <v>0</v>
      </c>
      <c r="Q109" s="193" t="str">
        <f t="shared" si="22"/>
        <v/>
      </c>
    </row>
    <row r="110" spans="1:17">
      <c r="A110" s="189">
        <f>IFERROR(INDEX(Frequency_table[Period],MATCH(BUDGET!$M110,Frequency_table[Frequency],0)),0)</f>
        <v>0</v>
      </c>
      <c r="B110" s="189" t="s">
        <v>65</v>
      </c>
      <c r="C110" s="189" t="str">
        <f t="shared" si="21"/>
        <v>0</v>
      </c>
      <c r="D110" s="189">
        <f>COUNTIFS($K$10:$K110,$K110)</f>
        <v>0</v>
      </c>
      <c r="E110" s="189" t="str">
        <f>IF(COUNTIFS($K$10:$K110,$K110)=1,COUNTIFS($K$10:$K110,$K110)+COUNT($E$3:E109),"")</f>
        <v/>
      </c>
      <c r="F110" s="189" t="s">
        <v>126</v>
      </c>
      <c r="G110" s="189">
        <f t="shared" si="15"/>
        <v>1</v>
      </c>
      <c r="H110" s="206" t="str">
        <f t="shared" si="19"/>
        <v>Show items not being used</v>
      </c>
      <c r="I110" s="143"/>
      <c r="J110" s="152"/>
      <c r="K110" s="154"/>
      <c r="L110" s="151"/>
      <c r="M110" s="144"/>
      <c r="N110" s="194"/>
      <c r="O110" s="194"/>
      <c r="P110" s="136">
        <f t="shared" si="20"/>
        <v>0</v>
      </c>
      <c r="Q110" s="193" t="str">
        <f t="shared" si="22"/>
        <v/>
      </c>
    </row>
    <row r="111" spans="1:17">
      <c r="A111" s="189">
        <f>IFERROR(INDEX(Frequency_table[Period],MATCH(BUDGET!$M111,Frequency_table[Frequency],0)),0)</f>
        <v>0</v>
      </c>
      <c r="B111" s="189" t="s">
        <v>65</v>
      </c>
      <c r="C111" s="189" t="str">
        <f t="shared" si="21"/>
        <v>0</v>
      </c>
      <c r="D111" s="189">
        <f>COUNTIFS($K$10:$K111,$K111)</f>
        <v>0</v>
      </c>
      <c r="E111" s="189" t="str">
        <f>IF(COUNTIFS($K$10:$K111,$K111)=1,COUNTIFS($K$10:$K111,$K111)+COUNT($E$3:E110),"")</f>
        <v/>
      </c>
      <c r="F111" s="189" t="s">
        <v>126</v>
      </c>
      <c r="G111" s="189">
        <f t="shared" si="15"/>
        <v>1</v>
      </c>
      <c r="H111" s="206" t="str">
        <f t="shared" si="19"/>
        <v>Show items not being used</v>
      </c>
      <c r="I111" s="143"/>
      <c r="J111" s="152"/>
      <c r="K111" s="154"/>
      <c r="L111" s="151"/>
      <c r="M111" s="144"/>
      <c r="N111" s="194"/>
      <c r="O111" s="194"/>
      <c r="P111" s="136">
        <f t="shared" si="20"/>
        <v>0</v>
      </c>
      <c r="Q111" s="193" t="str">
        <f t="shared" si="22"/>
        <v/>
      </c>
    </row>
    <row r="112" spans="1:17">
      <c r="A112" s="189">
        <f>IFERROR(INDEX(Frequency_table[Period],MATCH(BUDGET!$M112,Frequency_table[Frequency],0)),0)</f>
        <v>0</v>
      </c>
      <c r="B112" s="189" t="s">
        <v>65</v>
      </c>
      <c r="C112" s="189" t="str">
        <f t="shared" si="21"/>
        <v>0</v>
      </c>
      <c r="D112" s="189">
        <f>COUNTIFS($K$10:$K112,$K112)</f>
        <v>0</v>
      </c>
      <c r="E112" s="189" t="str">
        <f>IF(COUNTIFS($K$10:$K112,$K112)=1,COUNTIFS($K$10:$K112,$K112)+COUNT($E$3:E111),"")</f>
        <v/>
      </c>
      <c r="F112" s="189" t="s">
        <v>126</v>
      </c>
      <c r="G112" s="189">
        <f t="shared" si="15"/>
        <v>1</v>
      </c>
      <c r="H112" s="206" t="str">
        <f t="shared" si="19"/>
        <v>Show items not being used</v>
      </c>
      <c r="I112" s="143"/>
      <c r="J112" s="152"/>
      <c r="K112" s="154"/>
      <c r="L112" s="151"/>
      <c r="M112" s="144"/>
      <c r="N112" s="194"/>
      <c r="O112" s="194"/>
      <c r="P112" s="136">
        <f t="shared" si="20"/>
        <v>0</v>
      </c>
      <c r="Q112" s="193" t="str">
        <f t="shared" si="22"/>
        <v/>
      </c>
    </row>
    <row r="113" spans="1:17">
      <c r="A113" s="189">
        <f>IFERROR(INDEX(Frequency_table[Period],MATCH(BUDGET!$M113,Frequency_table[Frequency],0)),0)</f>
        <v>0</v>
      </c>
      <c r="B113" s="189" t="s">
        <v>65</v>
      </c>
      <c r="C113" s="189" t="str">
        <f t="shared" si="21"/>
        <v>0</v>
      </c>
      <c r="D113" s="189">
        <f>COUNTIFS($K$10:$K113,$K113)</f>
        <v>0</v>
      </c>
      <c r="E113" s="189" t="str">
        <f>IF(COUNTIFS($K$10:$K113,$K113)=1,COUNTIFS($K$10:$K113,$K113)+COUNT($E$3:E112),"")</f>
        <v/>
      </c>
      <c r="F113" s="189" t="s">
        <v>126</v>
      </c>
      <c r="G113" s="189">
        <f t="shared" si="15"/>
        <v>1</v>
      </c>
      <c r="H113" s="206" t="str">
        <f t="shared" si="19"/>
        <v>Show items not being used</v>
      </c>
      <c r="I113" s="143"/>
      <c r="J113" s="152"/>
      <c r="K113" s="154"/>
      <c r="L113" s="151"/>
      <c r="M113" s="144"/>
      <c r="N113" s="194"/>
      <c r="O113" s="194"/>
      <c r="P113" s="136">
        <f t="shared" si="20"/>
        <v>0</v>
      </c>
      <c r="Q113" s="193" t="str">
        <f t="shared" si="22"/>
        <v/>
      </c>
    </row>
    <row r="114" spans="1:17">
      <c r="A114" s="189">
        <f>IFERROR(INDEX(Frequency_table[Period],MATCH(BUDGET!$M114,Frequency_table[Frequency],0)),0)</f>
        <v>0</v>
      </c>
      <c r="B114" s="189" t="s">
        <v>65</v>
      </c>
      <c r="C114" s="189" t="str">
        <f t="shared" si="21"/>
        <v>0</v>
      </c>
      <c r="D114" s="189">
        <f>COUNTIFS($K$10:$K114,$K114)</f>
        <v>0</v>
      </c>
      <c r="E114" s="189" t="str">
        <f>IF(COUNTIFS($K$10:$K114,$K114)=1,COUNTIFS($K$10:$K114,$K114)+COUNT($E$3:E113),"")</f>
        <v/>
      </c>
      <c r="F114" s="189" t="s">
        <v>126</v>
      </c>
      <c r="G114" s="189">
        <f t="shared" si="15"/>
        <v>1</v>
      </c>
      <c r="H114" s="206" t="str">
        <f t="shared" si="19"/>
        <v>Show items not being used</v>
      </c>
      <c r="I114" s="143"/>
      <c r="J114" s="152"/>
      <c r="K114" s="154"/>
      <c r="L114" s="151"/>
      <c r="M114" s="144"/>
      <c r="N114" s="194"/>
      <c r="O114" s="194"/>
      <c r="P114" s="136">
        <f t="shared" si="20"/>
        <v>0</v>
      </c>
      <c r="Q114" s="193" t="str">
        <f t="shared" si="22"/>
        <v/>
      </c>
    </row>
    <row r="115" spans="1:17">
      <c r="A115" s="189">
        <f>IFERROR(INDEX(Frequency_table[Period],MATCH(BUDGET!$M115,Frequency_table[Frequency],0)),0)</f>
        <v>0</v>
      </c>
      <c r="B115" s="189" t="s">
        <v>65</v>
      </c>
      <c r="C115" s="189" t="str">
        <f t="shared" si="21"/>
        <v>0</v>
      </c>
      <c r="D115" s="189">
        <f>COUNTIFS($K$10:$K115,$K115)</f>
        <v>0</v>
      </c>
      <c r="E115" s="189" t="str">
        <f>IF(COUNTIFS($K$10:$K115,$K115)=1,COUNTIFS($K$10:$K115,$K115)+COUNT($E$3:E114),"")</f>
        <v/>
      </c>
      <c r="F115" s="189" t="s">
        <v>126</v>
      </c>
      <c r="G115" s="189">
        <f t="shared" si="15"/>
        <v>1</v>
      </c>
      <c r="H115" s="206" t="str">
        <f t="shared" si="19"/>
        <v>Show items not being used</v>
      </c>
      <c r="I115" s="143"/>
      <c r="J115" s="152"/>
      <c r="K115" s="154"/>
      <c r="L115" s="151"/>
      <c r="M115" s="144"/>
      <c r="N115" s="194"/>
      <c r="O115" s="194"/>
      <c r="P115" s="136">
        <f t="shared" si="20"/>
        <v>0</v>
      </c>
      <c r="Q115" s="193" t="str">
        <f t="shared" si="22"/>
        <v/>
      </c>
    </row>
    <row r="116" spans="1:17" ht="15" thickBot="1">
      <c r="A116" s="189">
        <f>IFERROR(INDEX(Frequency_table[Period],MATCH(BUDGET!$M116,Frequency_table[Frequency],0)),0)</f>
        <v>0</v>
      </c>
      <c r="B116" s="189" t="s">
        <v>65</v>
      </c>
      <c r="C116" s="189" t="str">
        <f t="shared" si="21"/>
        <v>0</v>
      </c>
      <c r="D116" s="189">
        <f>COUNTIFS($K$10:$K116,$K116)</f>
        <v>0</v>
      </c>
      <c r="E116" s="189" t="str">
        <f>IF(COUNTIFS($K$10:$K116,$K116)=1,COUNTIFS($K$10:$K116,$K116)+COUNT($E$3:E115),"")</f>
        <v/>
      </c>
      <c r="F116" s="189" t="s">
        <v>126</v>
      </c>
      <c r="G116" s="189">
        <f t="shared" si="15"/>
        <v>1</v>
      </c>
      <c r="H116" s="206" t="str">
        <f t="shared" si="19"/>
        <v>Show items not being used</v>
      </c>
      <c r="I116" s="145"/>
      <c r="J116" s="132"/>
      <c r="K116" s="146"/>
      <c r="L116" s="134"/>
      <c r="M116" s="147"/>
      <c r="N116" s="194"/>
      <c r="O116" s="194"/>
      <c r="P116" s="137">
        <f t="shared" si="20"/>
        <v>0</v>
      </c>
      <c r="Q116" s="193" t="str">
        <f t="shared" si="22"/>
        <v/>
      </c>
    </row>
    <row r="117" spans="1:17" ht="15" thickBot="1">
      <c r="B117" s="189" t="s">
        <v>65</v>
      </c>
      <c r="C117" s="189" t="str">
        <f t="shared" si="21"/>
        <v>0</v>
      </c>
      <c r="D117" s="189">
        <f>COUNTIFS($K$10:$K117,$K117)</f>
        <v>0</v>
      </c>
      <c r="G117" s="189">
        <f t="shared" si="15"/>
        <v>1</v>
      </c>
      <c r="H117" s="206" t="s">
        <v>46</v>
      </c>
      <c r="I117" s="213"/>
      <c r="J117" s="213"/>
      <c r="K117" s="218"/>
      <c r="L117" s="213"/>
      <c r="M117" s="218"/>
      <c r="P117" s="213"/>
    </row>
    <row r="118" spans="1:17" s="191" customFormat="1" ht="20.45" customHeight="1" thickBot="1">
      <c r="B118" s="191" t="s">
        <v>10</v>
      </c>
      <c r="G118" s="191">
        <f t="shared" si="15"/>
        <v>1</v>
      </c>
      <c r="H118" s="208" t="s">
        <v>46</v>
      </c>
      <c r="I118" s="148" t="s">
        <v>9</v>
      </c>
      <c r="J118" s="149"/>
      <c r="K118" s="138"/>
      <c r="L118" s="150"/>
      <c r="M118" s="139"/>
      <c r="N118" s="192"/>
      <c r="O118" s="192"/>
      <c r="P118" s="140">
        <f>ROUND(SUBTOTAL(9,P9:P19)-SUBTOTAL(9,P20:P117),0)</f>
        <v>1034</v>
      </c>
      <c r="Q118" s="104"/>
    </row>
  </sheetData>
  <sheetProtection sheet="1" selectLockedCells="1" autoFilter="0"/>
  <autoFilter ref="H4:H118" xr:uid="{011E57AD-1ABD-42BF-B433-4562205B53A2}"/>
  <printOptions horizontalCentered="1"/>
  <pageMargins left="0.7" right="0.7" top="0.75" bottom="0.75" header="0.3" footer="0.3"/>
  <pageSetup paperSize="9" scale="77"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F82C571-445A-4A44-BCBC-7178ED72A8E8}">
          <x14:formula1>
            <xm:f>'Look Up'!$A$2:$A$6</xm:f>
          </x14:formula1>
          <xm:sqref>P7 M10:N18 M23:N37 M89:N116 M40:N86</xm:sqref>
        </x14:dataValidation>
        <x14:dataValidation type="list" showInputMessage="1" showErrorMessage="1" xr:uid="{077DE242-00E3-4D67-B8F4-A81C3F7E11FB}">
          <x14:formula1>
            <xm:f>'Look Up'!$K$2:$K$5</xm:f>
          </x14:formula1>
          <xm:sqref>J10:J18 J23:J37 J40:J86 J89:J116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E26C3-4ADB-402C-B03B-678EAF40EE31}">
  <sheetPr codeName="Sheet5">
    <pageSetUpPr autoPageBreaks="0" fitToPage="1"/>
  </sheetPr>
  <dimension ref="A1:O25"/>
  <sheetViews>
    <sheetView showGridLines="0" showRowColHeaders="0" topLeftCell="B1" zoomScale="115" zoomScaleNormal="115" workbookViewId="0"/>
  </sheetViews>
  <sheetFormatPr defaultColWidth="8.85546875" defaultRowHeight="13.5"/>
  <cols>
    <col min="1" max="1" width="8.5703125" style="102" hidden="1" customWidth="1"/>
    <col min="2" max="2" width="21.5703125" style="102" customWidth="1"/>
    <col min="3" max="3" width="2.5703125" style="102" customWidth="1"/>
    <col min="4" max="4" width="20.85546875" style="102" customWidth="1"/>
    <col min="5" max="5" width="14.85546875" style="102" customWidth="1"/>
    <col min="6" max="6" width="14.85546875" style="103" customWidth="1"/>
    <col min="7" max="7" width="4.140625" style="102" customWidth="1"/>
    <col min="8" max="8" width="26.42578125" style="102" customWidth="1"/>
    <col min="9" max="9" width="12" style="102" customWidth="1"/>
    <col min="10" max="10" width="3.42578125" style="102" customWidth="1"/>
    <col min="11" max="11" width="26.42578125" style="102" customWidth="1"/>
    <col min="12" max="12" width="12" style="102" customWidth="1"/>
    <col min="13" max="13" width="3.42578125" style="102" customWidth="1"/>
    <col min="14" max="14" width="26.42578125" style="102" customWidth="1"/>
    <col min="15" max="15" width="12" style="102" customWidth="1"/>
    <col min="16" max="16384" width="8.85546875" style="102"/>
  </cols>
  <sheetData>
    <row r="1" spans="4:15" ht="51" customHeight="1">
      <c r="E1" s="243"/>
      <c r="F1" s="243"/>
    </row>
    <row r="2" spans="4:15" ht="27" customHeight="1">
      <c r="E2" s="243" t="s">
        <v>148</v>
      </c>
      <c r="F2" s="243"/>
    </row>
    <row r="3" spans="4:15" ht="27">
      <c r="E3" s="243" t="s">
        <v>149</v>
      </c>
      <c r="F3" s="243"/>
      <c r="G3" s="104"/>
      <c r="I3" s="104"/>
      <c r="J3" s="104"/>
      <c r="K3" s="104"/>
      <c r="L3" s="104"/>
      <c r="M3" s="104"/>
      <c r="N3" s="104"/>
      <c r="O3" s="104"/>
    </row>
    <row r="4" spans="4:15" ht="10.5" customHeight="1" thickBot="1">
      <c r="H4" s="104"/>
    </row>
    <row r="5" spans="4:15" ht="14.45" thickBot="1">
      <c r="D5" s="175" t="s">
        <v>3</v>
      </c>
      <c r="E5" s="181" t="str">
        <f>UPPER(BUDGET!$P$7)</f>
        <v>WEEKLY</v>
      </c>
      <c r="F5" s="182"/>
    </row>
    <row r="6" spans="4:15" ht="6.75" customHeight="1">
      <c r="D6" s="176"/>
      <c r="F6" s="174"/>
    </row>
    <row r="7" spans="4:15" ht="16.5" customHeight="1">
      <c r="D7" s="177" t="s">
        <v>4</v>
      </c>
      <c r="E7" s="170"/>
      <c r="F7" s="210">
        <f>INCOME!E4</f>
        <v>2269.2307692307691</v>
      </c>
    </row>
    <row r="8" spans="4:15" ht="9" customHeight="1">
      <c r="D8" s="178"/>
      <c r="E8" s="171"/>
      <c r="F8" s="211"/>
    </row>
    <row r="9" spans="4:15" ht="16.5" customHeight="1">
      <c r="D9" s="179" t="s">
        <v>150</v>
      </c>
      <c r="E9" s="171"/>
      <c r="F9" s="210">
        <f>SUM(E10:E11)</f>
        <v>1172.3076923076924</v>
      </c>
    </row>
    <row r="10" spans="4:15" ht="16.5" customHeight="1">
      <c r="D10" s="180" t="s">
        <v>5</v>
      </c>
      <c r="E10" s="172">
        <f>SPENDING!D5</f>
        <v>330</v>
      </c>
      <c r="F10" s="211"/>
    </row>
    <row r="11" spans="4:15" ht="16.5" customHeight="1">
      <c r="D11" s="180" t="s">
        <v>81</v>
      </c>
      <c r="E11" s="172">
        <f>SPENDING!G5</f>
        <v>842.30769230769238</v>
      </c>
      <c r="F11" s="211"/>
      <c r="H11" s="105"/>
    </row>
    <row r="12" spans="4:15" ht="9" customHeight="1">
      <c r="D12" s="180"/>
      <c r="E12" s="172"/>
      <c r="F12" s="211"/>
      <c r="H12" s="105"/>
    </row>
    <row r="13" spans="4:15" ht="16.5" customHeight="1">
      <c r="D13" s="179" t="s">
        <v>126</v>
      </c>
      <c r="E13" s="173"/>
      <c r="F13" s="212">
        <f>SUM(E14:E22)</f>
        <v>63.076923076923073</v>
      </c>
      <c r="H13" s="105"/>
    </row>
    <row r="14" spans="4:15" ht="16.5" customHeight="1">
      <c r="D14" s="180" t="str">
        <f>PROPER(SAVINGS!C5)</f>
        <v>Car Expenses</v>
      </c>
      <c r="E14" s="172">
        <f>SAVINGS!D5</f>
        <v>42.307692307692307</v>
      </c>
      <c r="F14" s="211"/>
      <c r="H14" s="105"/>
    </row>
    <row r="15" spans="4:15" ht="16.5" customHeight="1">
      <c r="D15" s="180" t="str">
        <f>PROPER(SAVINGS!F5)</f>
        <v>Gifts</v>
      </c>
      <c r="E15" s="172">
        <f>SAVINGS!G5</f>
        <v>20.769230769230766</v>
      </c>
      <c r="F15" s="211"/>
      <c r="H15" s="105"/>
    </row>
    <row r="16" spans="4:15" ht="16.5" customHeight="1">
      <c r="D16" s="180" t="str">
        <f>PROPER(SAVINGS!I5)</f>
        <v>Not In Use</v>
      </c>
      <c r="E16" s="172">
        <f>SAVINGS!J5</f>
        <v>0</v>
      </c>
      <c r="F16" s="211"/>
      <c r="H16" s="105"/>
    </row>
    <row r="17" spans="1:8" ht="16.5" customHeight="1">
      <c r="D17" s="180" t="str">
        <f>PROPER(SAVINGS!C17)</f>
        <v>Not In Use</v>
      </c>
      <c r="E17" s="172">
        <f>SAVINGS!D17</f>
        <v>0</v>
      </c>
      <c r="F17" s="211"/>
      <c r="H17" s="105"/>
    </row>
    <row r="18" spans="1:8" ht="16.5" customHeight="1">
      <c r="D18" s="180" t="str">
        <f>PROPER(SAVINGS!F17)</f>
        <v>Not In Use</v>
      </c>
      <c r="E18" s="172">
        <f>SAVINGS!G17</f>
        <v>0</v>
      </c>
      <c r="F18" s="211"/>
      <c r="H18" s="105"/>
    </row>
    <row r="19" spans="1:8" ht="16.5" customHeight="1">
      <c r="D19" s="180" t="str">
        <f>PROPER(SAVINGS!I17)</f>
        <v>Not In Use</v>
      </c>
      <c r="E19" s="172">
        <f>SAVINGS!J17</f>
        <v>0</v>
      </c>
      <c r="F19" s="211"/>
      <c r="H19" s="105"/>
    </row>
    <row r="20" spans="1:8" ht="16.5" customHeight="1">
      <c r="D20" s="180" t="str">
        <f>PROPER(SAVINGS!C29)</f>
        <v>Not In Use</v>
      </c>
      <c r="E20" s="172">
        <f>SAVINGS!D29</f>
        <v>0</v>
      </c>
      <c r="F20" s="211"/>
      <c r="H20" s="105"/>
    </row>
    <row r="21" spans="1:8" ht="16.5" customHeight="1">
      <c r="D21" s="180" t="str">
        <f>PROPER(SAVINGS!F29)</f>
        <v>Not In Use</v>
      </c>
      <c r="E21" s="172">
        <f>SAVINGS!G29</f>
        <v>0</v>
      </c>
      <c r="F21" s="211"/>
      <c r="H21" s="105"/>
    </row>
    <row r="22" spans="1:8" ht="16.5" customHeight="1">
      <c r="D22" s="180" t="str">
        <f>PROPER(SAVINGS!I29)</f>
        <v>Not In Use</v>
      </c>
      <c r="E22" s="172">
        <f>SAVINGS!J29</f>
        <v>0</v>
      </c>
      <c r="F22" s="211"/>
      <c r="H22" s="105"/>
    </row>
    <row r="23" spans="1:8" ht="9" customHeight="1">
      <c r="D23" s="178"/>
      <c r="E23" s="171"/>
      <c r="F23" s="211"/>
    </row>
    <row r="24" spans="1:8" ht="16.5" customHeight="1">
      <c r="A24" s="102" t="s">
        <v>10</v>
      </c>
      <c r="D24" s="179" t="s">
        <v>9</v>
      </c>
      <c r="E24" s="173"/>
      <c r="F24" s="212">
        <f>F7-F9-F13</f>
        <v>1033.8461538461536</v>
      </c>
    </row>
    <row r="25" spans="1:8" ht="19.5" customHeight="1" thickBot="1">
      <c r="D25" s="214"/>
      <c r="E25" s="215"/>
      <c r="F25" s="216"/>
    </row>
  </sheetData>
  <sheetProtection sheet="1" selectLockedCells="1"/>
  <mergeCells count="3">
    <mergeCell ref="E1:F1"/>
    <mergeCell ref="E2:F2"/>
    <mergeCell ref="E3:F3"/>
  </mergeCells>
  <conditionalFormatting sqref="E1:E3">
    <cfRule type="containsText" dxfId="3" priority="1" operator="containsText" text="Savings Goals">
      <formula>NOT(ISERROR(SEARCH("Savings Goals",E1)))</formula>
    </cfRule>
    <cfRule type="containsText" dxfId="2" priority="2" operator="containsText" text="Future Needs">
      <formula>NOT(ISERROR(SEARCH("Future Needs",E1)))</formula>
    </cfRule>
    <cfRule type="containsText" dxfId="1" priority="3" operator="containsText" text="Regular Payments">
      <formula>NOT(ISERROR(SEARCH("Regular Payments",E1)))</formula>
    </cfRule>
    <cfRule type="containsText" dxfId="0" priority="4" operator="containsText" text="Weekly Spending">
      <formula>NOT(ISERROR(SEARCH("Weekly Spending",E1)))</formula>
    </cfRule>
  </conditionalFormatting>
  <printOptions horizontalCentered="1"/>
  <pageMargins left="0.7" right="0.7" top="0.75" bottom="0.75" header="0.3" footer="0.3"/>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B5DD5-ED69-4260-9D13-C7C984B30C5B}">
  <sheetPr codeName="Sheet6">
    <pageSetUpPr autoPageBreaks="0" fitToPage="1"/>
  </sheetPr>
  <dimension ref="A1:L14"/>
  <sheetViews>
    <sheetView showGridLines="0" showRowColHeaders="0" topLeftCell="C1" zoomScale="115" zoomScaleNormal="115" workbookViewId="0"/>
  </sheetViews>
  <sheetFormatPr defaultColWidth="8.85546875" defaultRowHeight="13.5"/>
  <cols>
    <col min="1" max="2" width="8.5703125" style="102" hidden="1" customWidth="1"/>
    <col min="3" max="3" width="23.5703125" style="102" customWidth="1"/>
    <col min="4" max="4" width="35.140625" style="102" customWidth="1"/>
    <col min="5" max="5" width="19.5703125" style="102" customWidth="1"/>
    <col min="6" max="6" width="12" style="102" customWidth="1"/>
    <col min="7" max="7" width="3.42578125" style="102" customWidth="1"/>
    <col min="8" max="8" width="26.42578125" style="102" customWidth="1"/>
    <col min="9" max="9" width="12" style="102" customWidth="1"/>
    <col min="10" max="10" width="3.42578125" style="102" customWidth="1"/>
    <col min="11" max="11" width="26.42578125" style="102" customWidth="1"/>
    <col min="12" max="12" width="12" style="102" customWidth="1"/>
    <col min="13" max="16384" width="8.85546875" style="102"/>
  </cols>
  <sheetData>
    <row r="1" spans="1:12" ht="51" customHeight="1">
      <c r="D1" s="106"/>
    </row>
    <row r="2" spans="1:12" ht="27" customHeight="1">
      <c r="D2" s="106" t="s">
        <v>11</v>
      </c>
    </row>
    <row r="3" spans="1:12" ht="27" customHeight="1" thickBot="1">
      <c r="D3" s="106"/>
    </row>
    <row r="4" spans="1:12" s="107" customFormat="1" ht="21.6" customHeight="1" thickBot="1">
      <c r="A4" s="107" t="s">
        <v>11</v>
      </c>
      <c r="D4" s="124" t="str">
        <f>_xlfn.CONCAT("INCOME ","(",UPPER(BUDGET!$P$7),")")</f>
        <v>INCOME (WEEKLY)</v>
      </c>
      <c r="E4" s="125">
        <f>SUBTOTAL(9,E5:E13)</f>
        <v>2269.2307692307691</v>
      </c>
      <c r="H4" s="108"/>
      <c r="I4" s="108"/>
      <c r="K4" s="108"/>
      <c r="L4" s="108"/>
    </row>
    <row r="5" spans="1:12" s="104" customFormat="1" ht="19.5" customHeight="1">
      <c r="A5" s="104">
        <v>1</v>
      </c>
      <c r="D5" s="113" t="str">
        <f>IFERROR(INDEX(BUDGET!$I:$I,MATCH(_xlfn.CONCAT(INCOME!A$4,INCOME!$A5),BUDGET!$C:$C,0)),"")</f>
        <v>Take home pay 1</v>
      </c>
      <c r="E5" s="114">
        <f>IFERROR(INDEX(BUDGET!$P:$P,MATCH(_xlfn.CONCAT(INCOME!A$4,INCOME!$A5),BUDGET!$C:$C,0)),"")</f>
        <v>1153.8461538461538</v>
      </c>
      <c r="H5" s="109"/>
      <c r="I5" s="109"/>
      <c r="K5" s="109"/>
      <c r="L5" s="109"/>
    </row>
    <row r="6" spans="1:12" s="104" customFormat="1" ht="19.5" customHeight="1">
      <c r="A6" s="104">
        <f>A5+1</f>
        <v>2</v>
      </c>
      <c r="D6" s="113" t="str">
        <f>IFERROR(INDEX(BUDGET!$I:$I,MATCH(_xlfn.CONCAT(INCOME!A$4,INCOME!$A6),BUDGET!$C:$C,0)),"")</f>
        <v>Take home pay 2</v>
      </c>
      <c r="E6" s="114">
        <f>IFERROR(INDEX(BUDGET!$P:$P,MATCH(_xlfn.CONCAT(INCOME!A$4,INCOME!$A6),BUDGET!$C:$C,0)),"")</f>
        <v>1000</v>
      </c>
      <c r="H6" s="109"/>
      <c r="I6" s="109"/>
      <c r="K6" s="109"/>
      <c r="L6" s="109"/>
    </row>
    <row r="7" spans="1:12" s="104" customFormat="1" ht="19.5" customHeight="1">
      <c r="A7" s="104">
        <f t="shared" ref="A7:A13" si="0">A6+1</f>
        <v>3</v>
      </c>
      <c r="D7" s="113" t="str">
        <f>IFERROR(INDEX(BUDGET!$I:$I,MATCH(_xlfn.CONCAT(INCOME!A$4,INCOME!$A7),BUDGET!$C:$C,0)),"")</f>
        <v>FBT</v>
      </c>
      <c r="E7" s="114">
        <f>IFERROR(INDEX(BUDGET!$P:$P,MATCH(_xlfn.CONCAT(INCOME!A$4,INCOME!$A7),BUDGET!$C:$C,0)),"")</f>
        <v>115.38461538461539</v>
      </c>
      <c r="H7" s="102"/>
      <c r="I7" s="109"/>
      <c r="K7" s="109"/>
      <c r="L7" s="109"/>
    </row>
    <row r="8" spans="1:12" s="104" customFormat="1" ht="19.5" customHeight="1">
      <c r="A8" s="104">
        <f t="shared" si="0"/>
        <v>4</v>
      </c>
      <c r="D8" s="113" t="str">
        <f>IFERROR(INDEX(BUDGET!$I:$I,MATCH(_xlfn.CONCAT(INCOME!A$4,INCOME!$A8),BUDGET!$C:$C,0)),"")</f>
        <v>Benefit 2</v>
      </c>
      <c r="E8" s="114">
        <f>IFERROR(INDEX(BUDGET!$P:$P,MATCH(_xlfn.CONCAT(INCOME!A$4,INCOME!$A8),BUDGET!$C:$C,0)),"")</f>
        <v>0</v>
      </c>
      <c r="H8" s="109"/>
      <c r="I8" s="109"/>
      <c r="K8" s="109"/>
      <c r="L8" s="109"/>
    </row>
    <row r="9" spans="1:12" s="104" customFormat="1" ht="19.5" customHeight="1">
      <c r="A9" s="104">
        <f t="shared" si="0"/>
        <v>5</v>
      </c>
      <c r="D9" s="113" t="str">
        <f>IFERROR(INDEX(BUDGET!$I:$I,MATCH(_xlfn.CONCAT(INCOME!A$4,INCOME!$A9),BUDGET!$C:$C,0)),"")</f>
        <v>Child support</v>
      </c>
      <c r="E9" s="114">
        <f>IFERROR(INDEX(BUDGET!$P:$P,MATCH(_xlfn.CONCAT(INCOME!A$4,INCOME!$A9),BUDGET!$C:$C,0)),"")</f>
        <v>0</v>
      </c>
      <c r="H9" s="109"/>
      <c r="I9" s="109"/>
      <c r="K9" s="109"/>
      <c r="L9" s="109"/>
    </row>
    <row r="10" spans="1:12" s="104" customFormat="1" ht="19.5" customHeight="1">
      <c r="A10" s="104">
        <f t="shared" si="0"/>
        <v>6</v>
      </c>
      <c r="D10" s="113" t="str">
        <f>IFERROR(INDEX(BUDGET!$I:$I,MATCH(_xlfn.CONCAT(INCOME!A$4,INCOME!$A10),BUDGET!$C:$C,0)),"")</f>
        <v>Board</v>
      </c>
      <c r="E10" s="114">
        <f>IFERROR(INDEX(BUDGET!$P:$P,MATCH(_xlfn.CONCAT(INCOME!A$4,INCOME!$A10),BUDGET!$C:$C,0)),"")</f>
        <v>0</v>
      </c>
      <c r="H10" s="109"/>
      <c r="I10" s="109"/>
      <c r="K10" s="109"/>
      <c r="L10" s="109"/>
    </row>
    <row r="11" spans="1:12" s="104" customFormat="1" ht="19.5" customHeight="1">
      <c r="A11" s="104">
        <f t="shared" si="0"/>
        <v>7</v>
      </c>
      <c r="D11" s="113" t="str">
        <f>IFERROR(INDEX(BUDGET!$I:$I,MATCH(_xlfn.CONCAT(INCOME!A$4,INCOME!$A11),BUDGET!$C:$C,0)),"")</f>
        <v>Bonuses / Overtime</v>
      </c>
      <c r="E11" s="114">
        <f>IFERROR(INDEX(BUDGET!$P:$P,MATCH(_xlfn.CONCAT(INCOME!A$4,INCOME!$A11),BUDGET!$C:$C,0)),"")</f>
        <v>0</v>
      </c>
      <c r="H11" s="109"/>
      <c r="I11" s="109"/>
      <c r="K11" s="109"/>
      <c r="L11" s="109"/>
    </row>
    <row r="12" spans="1:12" s="104" customFormat="1" ht="19.5" customHeight="1">
      <c r="A12" s="104">
        <f t="shared" si="0"/>
        <v>8</v>
      </c>
      <c r="D12" s="113" t="str">
        <f>IFERROR(INDEX(BUDGET!$I:$I,MATCH(_xlfn.CONCAT(INCOME!A$4,INCOME!$A12),BUDGET!$C:$C,0)),"")</f>
        <v>Investment income</v>
      </c>
      <c r="E12" s="114">
        <f>IFERROR(INDEX(BUDGET!$P:$P,MATCH(_xlfn.CONCAT(INCOME!A$4,INCOME!$A12),BUDGET!$C:$C,0)),"")</f>
        <v>0</v>
      </c>
      <c r="F12" s="109"/>
      <c r="H12" s="109"/>
      <c r="I12" s="109"/>
      <c r="K12" s="110"/>
      <c r="L12" s="109"/>
    </row>
    <row r="13" spans="1:12" s="104" customFormat="1" ht="19.5" customHeight="1" thickBot="1">
      <c r="A13" s="104">
        <f t="shared" si="0"/>
        <v>9</v>
      </c>
      <c r="D13" s="115" t="str">
        <f>IFERROR(INDEX(BUDGET!$I:$I,MATCH(_xlfn.CONCAT(INCOME!A$4,INCOME!$A13),BUDGET!$C:$C,0)),"")</f>
        <v>Other income</v>
      </c>
      <c r="E13" s="116">
        <f>IFERROR(INDEX(BUDGET!$P:$P,MATCH(_xlfn.CONCAT(INCOME!A$4,INCOME!$A13),BUDGET!$C:$C,0)),"")</f>
        <v>0</v>
      </c>
      <c r="F13" s="109"/>
      <c r="H13" s="109"/>
      <c r="I13" s="109"/>
      <c r="K13" s="109"/>
      <c r="L13" s="109"/>
    </row>
    <row r="14" spans="1:12" s="104" customFormat="1" ht="19.5" customHeight="1">
      <c r="D14" s="111"/>
      <c r="E14" s="109"/>
      <c r="F14" s="109"/>
      <c r="H14" s="109"/>
      <c r="I14" s="109"/>
      <c r="K14" s="109"/>
      <c r="L14" s="109"/>
    </row>
  </sheetData>
  <sheetProtection sheet="1" selectLockedCells="1"/>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26D51-4016-4C3C-B363-C42E82A5FD81}">
  <sheetPr codeName="Sheet8">
    <pageSetUpPr autoPageBreaks="0" fitToPage="1"/>
  </sheetPr>
  <dimension ref="A1:R58"/>
  <sheetViews>
    <sheetView showGridLines="0" showRowColHeaders="0" topLeftCell="B1" zoomScale="115" zoomScaleNormal="115" workbookViewId="0"/>
  </sheetViews>
  <sheetFormatPr defaultColWidth="8.85546875" defaultRowHeight="13.5"/>
  <cols>
    <col min="1" max="1" width="8.5703125" style="102" hidden="1" customWidth="1"/>
    <col min="2" max="2" width="23.5703125" style="102" customWidth="1"/>
    <col min="3" max="3" width="37.42578125" style="102" customWidth="1"/>
    <col min="4" max="4" width="12" style="103" customWidth="1"/>
    <col min="5" max="5" width="3.42578125" style="102" customWidth="1"/>
    <col min="6" max="6" width="37.42578125" style="102" customWidth="1"/>
    <col min="7" max="7" width="12" style="102" customWidth="1"/>
    <col min="8" max="8" width="3.42578125" style="102" customWidth="1"/>
    <col min="9" max="9" width="26.42578125" style="102" customWidth="1"/>
    <col min="10" max="10" width="12" style="102" customWidth="1"/>
    <col min="11" max="11" width="3.42578125" style="102" customWidth="1"/>
    <col min="12" max="12" width="26.42578125" style="102" customWidth="1"/>
    <col min="13" max="13" width="12" style="102" customWidth="1"/>
    <col min="14" max="16384" width="8.85546875" style="102"/>
  </cols>
  <sheetData>
    <row r="1" spans="1:13" ht="51" customHeight="1"/>
    <row r="2" spans="1:13" s="104" customFormat="1" ht="27" customHeight="1">
      <c r="A2" s="104" t="s">
        <v>13</v>
      </c>
      <c r="C2" s="240" t="str">
        <f>_xlfn.CONCAT("SPENDING")</f>
        <v>SPENDING</v>
      </c>
      <c r="D2" s="123"/>
      <c r="E2" s="155"/>
      <c r="F2" s="156"/>
      <c r="G2" s="156"/>
      <c r="I2" s="109"/>
      <c r="J2" s="109"/>
      <c r="L2" s="109"/>
      <c r="M2" s="109"/>
    </row>
    <row r="3" spans="1:13" ht="27" customHeight="1">
      <c r="B3" s="157"/>
      <c r="C3" s="241" t="str">
        <f>_xlfn.CONCAT("WEEKLY AND REGULAR ","(",UPPER(BUDGET!$P$7),")")</f>
        <v>WEEKLY AND REGULAR (WEEKLY)</v>
      </c>
      <c r="D3" s="169"/>
      <c r="E3" s="158"/>
      <c r="F3" s="159"/>
      <c r="G3" s="159"/>
      <c r="I3" s="160"/>
      <c r="J3" s="160"/>
      <c r="L3" s="160"/>
      <c r="M3" s="160"/>
    </row>
    <row r="4" spans="1:13" ht="19.5" customHeight="1" thickBot="1">
      <c r="C4" s="160"/>
      <c r="D4" s="161"/>
      <c r="F4" s="162"/>
      <c r="G4" s="162"/>
      <c r="I4" s="160"/>
      <c r="J4" s="160"/>
      <c r="L4" s="160"/>
      <c r="M4" s="160"/>
    </row>
    <row r="5" spans="1:13" s="107" customFormat="1" ht="19.5" customHeight="1" thickBot="1">
      <c r="C5" s="118" t="s">
        <v>14</v>
      </c>
      <c r="D5" s="119">
        <f>SUBTOTAL(9,D6:D57)</f>
        <v>330</v>
      </c>
      <c r="F5" s="124" t="s">
        <v>15</v>
      </c>
      <c r="G5" s="167">
        <f>SUBTOTAL(9,G6:G57)</f>
        <v>842.30769230769238</v>
      </c>
      <c r="I5" s="163"/>
      <c r="J5" s="164"/>
      <c r="L5" s="165"/>
      <c r="M5" s="166"/>
    </row>
    <row r="6" spans="1:13" s="104" customFormat="1" ht="19.5" customHeight="1">
      <c r="A6" s="104">
        <v>1</v>
      </c>
      <c r="C6" s="126" t="str">
        <f>IFERROR(INDEX(BUDGET!$I:$I,MATCH(_xlfn.CONCAT(SPENDING!C$5,SPENDING!$A6),BUDGET!$C:$C,0)),"")</f>
        <v>Groceries</v>
      </c>
      <c r="D6" s="127">
        <f>IFERROR(INDEX(BUDGET!$P:$P,MATCH(_xlfn.CONCAT(SPENDING!C$5,SPENDING!$A6),BUDGET!$C:$C,0)),"")</f>
        <v>250</v>
      </c>
      <c r="F6" s="113" t="str">
        <f>IFERROR(INDEX(BUDGET!$I:$I,MATCH(_xlfn.CONCAT(SPENDING!F$5,SPENDING!$A6),BUDGET!$C:$C,0)),"")</f>
        <v>Rent or mortgage</v>
      </c>
      <c r="G6" s="114">
        <f>IFERROR(INDEX(BUDGET!$P:$P,MATCH(_xlfn.CONCAT(SPENDING!F$5,SPENDING!$A6),BUDGET!$C:$C,0)),"")</f>
        <v>800</v>
      </c>
      <c r="I6" s="111"/>
      <c r="J6" s="112"/>
      <c r="L6" s="111"/>
      <c r="M6" s="112"/>
    </row>
    <row r="7" spans="1:13" s="104" customFormat="1" ht="19.5" customHeight="1">
      <c r="A7" s="104">
        <v>2</v>
      </c>
      <c r="C7" s="113" t="str">
        <f>IFERROR(INDEX(BUDGET!$I:$I,MATCH(_xlfn.CONCAT(SPENDING!C$5,SPENDING!$A7),BUDGET!$C:$C,0)),"")</f>
        <v>Fuel</v>
      </c>
      <c r="D7" s="114">
        <f>IFERROR(INDEX(BUDGET!$P:$P,MATCH(_xlfn.CONCAT(SPENDING!C$5,SPENDING!$A7),BUDGET!$C:$C,0)),"")</f>
        <v>80</v>
      </c>
      <c r="F7" s="113" t="str">
        <f>IFERROR(INDEX(BUDGET!$I:$I,MATCH(_xlfn.CONCAT(SPENDING!F$5,SPENDING!$A7),BUDGET!$C:$C,0)),"")</f>
        <v>Strata fees</v>
      </c>
      <c r="G7" s="114">
        <f>IFERROR(INDEX(BUDGET!$P:$P,MATCH(_xlfn.CONCAT(SPENDING!F$5,SPENDING!$A7),BUDGET!$C:$C,0)),"")</f>
        <v>23.076923076923077</v>
      </c>
      <c r="I7" s="111"/>
      <c r="J7" s="112"/>
      <c r="L7" s="111"/>
      <c r="M7" s="112"/>
    </row>
    <row r="8" spans="1:13" s="104" customFormat="1" ht="19.5" customHeight="1">
      <c r="A8" s="104">
        <v>3</v>
      </c>
      <c r="C8" s="113" t="str">
        <f>IFERROR(INDEX(BUDGET!$I:$I,MATCH(_xlfn.CONCAT(SPENDING!C$5,SPENDING!$A8),BUDGET!$C:$C,0)),"")</f>
        <v>Coffee / Tea</v>
      </c>
      <c r="D8" s="114">
        <f>IFERROR(INDEX(BUDGET!$P:$P,MATCH(_xlfn.CONCAT(SPENDING!C$5,SPENDING!$A8),BUDGET!$C:$C,0)),"")</f>
        <v>0</v>
      </c>
      <c r="F8" s="113" t="str">
        <f>IFERROR(INDEX(BUDGET!$I:$I,MATCH(_xlfn.CONCAT(SPENDING!F$5,SPENDING!$A8),BUDGET!$C:$C,0)),"")</f>
        <v>Council rates</v>
      </c>
      <c r="G8" s="114">
        <f>IFERROR(INDEX(BUDGET!$P:$P,MATCH(_xlfn.CONCAT(SPENDING!F$5,SPENDING!$A8),BUDGET!$C:$C,0)),"")</f>
        <v>19.23076923076923</v>
      </c>
      <c r="I8" s="111"/>
      <c r="J8" s="112"/>
      <c r="L8" s="111"/>
      <c r="M8" s="112"/>
    </row>
    <row r="9" spans="1:13" s="104" customFormat="1" ht="19.5" customHeight="1">
      <c r="A9" s="104">
        <v>4</v>
      </c>
      <c r="C9" s="113" t="str">
        <f>IFERROR(INDEX(BUDGET!$I:$I,MATCH(_xlfn.CONCAT(SPENDING!C$5,SPENDING!$A9),BUDGET!$C:$C,0)),"")</f>
        <v>Eating out</v>
      </c>
      <c r="D9" s="114">
        <f>IFERROR(INDEX(BUDGET!$P:$P,MATCH(_xlfn.CONCAT(SPENDING!C$5,SPENDING!$A9),BUDGET!$C:$C,0)),"")</f>
        <v>0</v>
      </c>
      <c r="F9" s="113" t="str">
        <f>IFERROR(INDEX(BUDGET!$I:$I,MATCH(_xlfn.CONCAT(SPENDING!F$5,SPENDING!$A9),BUDGET!$C:$C,0)),"")</f>
        <v>Water</v>
      </c>
      <c r="G9" s="114">
        <f>IFERROR(INDEX(BUDGET!$P:$P,MATCH(_xlfn.CONCAT(SPENDING!F$5,SPENDING!$A9),BUDGET!$C:$C,0)),"")</f>
        <v>0</v>
      </c>
      <c r="I9" s="111"/>
      <c r="J9" s="112"/>
      <c r="L9" s="111"/>
      <c r="M9" s="112"/>
    </row>
    <row r="10" spans="1:13" s="104" customFormat="1" ht="19.5" customHeight="1">
      <c r="A10" s="104">
        <v>5</v>
      </c>
      <c r="C10" s="113" t="str">
        <f>IFERROR(INDEX(BUDGET!$I:$I,MATCH(_xlfn.CONCAT(SPENDING!C$5,SPENDING!$A10),BUDGET!$C:$C,0)),"")</f>
        <v>Personal care / cosmetics</v>
      </c>
      <c r="D10" s="114">
        <f>IFERROR(INDEX(BUDGET!$P:$P,MATCH(_xlfn.CONCAT(SPENDING!C$5,SPENDING!$A10),BUDGET!$C:$C,0)),"")</f>
        <v>0</v>
      </c>
      <c r="F10" s="113" t="str">
        <f>IFERROR(INDEX(BUDGET!$I:$I,MATCH(_xlfn.CONCAT(SPENDING!F$5,SPENDING!$A10),BUDGET!$C:$C,0)),"")</f>
        <v>Gas</v>
      </c>
      <c r="G10" s="114">
        <f>IFERROR(INDEX(BUDGET!$P:$P,MATCH(_xlfn.CONCAT(SPENDING!F$5,SPENDING!$A10),BUDGET!$C:$C,0)),"")</f>
        <v>0</v>
      </c>
      <c r="I10" s="111"/>
      <c r="J10" s="112"/>
      <c r="L10" s="111"/>
      <c r="M10" s="112"/>
    </row>
    <row r="11" spans="1:13" s="104" customFormat="1" ht="19.5" customHeight="1">
      <c r="A11" s="104">
        <v>6</v>
      </c>
      <c r="C11" s="113" t="str">
        <f>IFERROR(INDEX(BUDGET!$I:$I,MATCH(_xlfn.CONCAT(SPENDING!C$5,SPENDING!$A11),BUDGET!$C:$C,0)),"")</f>
        <v>Parking</v>
      </c>
      <c r="D11" s="114">
        <f>IFERROR(INDEX(BUDGET!$P:$P,MATCH(_xlfn.CONCAT(SPENDING!C$5,SPENDING!$A11),BUDGET!$C:$C,0)),"")</f>
        <v>0</v>
      </c>
      <c r="F11" s="113" t="str">
        <f>IFERROR(INDEX(BUDGET!$I:$I,MATCH(_xlfn.CONCAT(SPENDING!F$5,SPENDING!$A11),BUDGET!$C:$C,0)),"")</f>
        <v>Electricity</v>
      </c>
      <c r="G11" s="114">
        <f>IFERROR(INDEX(BUDGET!$P:$P,MATCH(_xlfn.CONCAT(SPENDING!F$5,SPENDING!$A11),BUDGET!$C:$C,0)),"")</f>
        <v>0</v>
      </c>
      <c r="I11" s="111"/>
      <c r="J11" s="112"/>
      <c r="L11" s="111"/>
      <c r="M11" s="112"/>
    </row>
    <row r="12" spans="1:13" s="104" customFormat="1" ht="19.5" customHeight="1">
      <c r="A12" s="104">
        <v>7</v>
      </c>
      <c r="C12" s="113" t="str">
        <f>IFERROR(INDEX(BUDGET!$I:$I,MATCH(_xlfn.CONCAT(SPENDING!C$5,SPENDING!$A12),BUDGET!$C:$C,0)),"")</f>
        <v>Public Transport</v>
      </c>
      <c r="D12" s="114">
        <f>IFERROR(INDEX(BUDGET!$P:$P,MATCH(_xlfn.CONCAT(SPENDING!C$5,SPENDING!$A12),BUDGET!$C:$C,0)),"")</f>
        <v>0</v>
      </c>
      <c r="F12" s="113" t="str">
        <f>IFERROR(INDEX(BUDGET!$I:$I,MATCH(_xlfn.CONCAT(SPENDING!F$5,SPENDING!$A12),BUDGET!$C:$C,0)),"")</f>
        <v>House and contents Insurance</v>
      </c>
      <c r="G12" s="114">
        <f>IFERROR(INDEX(BUDGET!$P:$P,MATCH(_xlfn.CONCAT(SPENDING!F$5,SPENDING!$A12),BUDGET!$C:$C,0)),"")</f>
        <v>0</v>
      </c>
      <c r="I12" s="111"/>
      <c r="J12" s="112"/>
      <c r="L12" s="111"/>
      <c r="M12" s="112"/>
    </row>
    <row r="13" spans="1:13" s="104" customFormat="1" ht="19.5" customHeight="1">
      <c r="A13" s="104">
        <v>8</v>
      </c>
      <c r="C13" s="113" t="str">
        <f>IFERROR(INDEX(BUDGET!$I:$I,MATCH(_xlfn.CONCAT(SPENDING!C$5,SPENDING!$A13),BUDGET!$C:$C,0)),"")</f>
        <v>Recreation / Entertainment</v>
      </c>
      <c r="D13" s="114">
        <f>IFERROR(INDEX(BUDGET!$P:$P,MATCH(_xlfn.CONCAT(SPENDING!C$5,SPENDING!$A13),BUDGET!$C:$C,0)),"")</f>
        <v>0</v>
      </c>
      <c r="F13" s="113" t="str">
        <f>IFERROR(INDEX(BUDGET!$I:$I,MATCH(_xlfn.CONCAT(SPENDING!F$5,SPENDING!$A13),BUDGET!$C:$C,0)),"")</f>
        <v>Furniture / appliance rental</v>
      </c>
      <c r="G13" s="114">
        <f>IFERROR(INDEX(BUDGET!$P:$P,MATCH(_xlfn.CONCAT(SPENDING!F$5,SPENDING!$A13),BUDGET!$C:$C,0)),"")</f>
        <v>0</v>
      </c>
      <c r="I13" s="111"/>
      <c r="J13" s="112"/>
      <c r="L13" s="111"/>
      <c r="M13" s="112"/>
    </row>
    <row r="14" spans="1:13" s="104" customFormat="1" ht="19.5" customHeight="1">
      <c r="A14" s="104">
        <v>9</v>
      </c>
      <c r="C14" s="113" t="str">
        <f>IFERROR(INDEX(BUDGET!$I:$I,MATCH(_xlfn.CONCAT(SPENDING!C$5,SPENDING!$A14),BUDGET!$C:$C,0)),"")</f>
        <v>Weekly medical costs</v>
      </c>
      <c r="D14" s="114">
        <f>IFERROR(INDEX(BUDGET!$P:$P,MATCH(_xlfn.CONCAT(SPENDING!C$5,SPENDING!$A14),BUDGET!$C:$C,0)),"")</f>
        <v>0</v>
      </c>
      <c r="F14" s="113" t="str">
        <f>IFERROR(INDEX(BUDGET!$I:$I,MATCH(_xlfn.CONCAT(SPENDING!F$5,SPENDING!$A14),BUDGET!$C:$C,0)),"")</f>
        <v>Other housing expenses</v>
      </c>
      <c r="G14" s="114">
        <f>IFERROR(INDEX(BUDGET!$P:$P,MATCH(_xlfn.CONCAT(SPENDING!F$5,SPENDING!$A14),BUDGET!$C:$C,0)),"")</f>
        <v>0</v>
      </c>
      <c r="I14" s="111"/>
      <c r="J14" s="112"/>
      <c r="L14" s="111"/>
      <c r="M14" s="112"/>
    </row>
    <row r="15" spans="1:13" s="104" customFormat="1" ht="19.5" customHeight="1">
      <c r="A15" s="104">
        <v>10</v>
      </c>
      <c r="C15" s="113" t="str">
        <f>IFERROR(INDEX(BUDGET!$I:$I,MATCH(_xlfn.CONCAT(SPENDING!C$5,SPENDING!$A15),BUDGET!$C:$C,0)),"")</f>
        <v>Cigarettes</v>
      </c>
      <c r="D15" s="114">
        <f>IFERROR(INDEX(BUDGET!$P:$P,MATCH(_xlfn.CONCAT(SPENDING!C$5,SPENDING!$A15),BUDGET!$C:$C,0)),"")</f>
        <v>0</v>
      </c>
      <c r="F15" s="113" t="str">
        <f>IFERROR(INDEX(BUDGET!$I:$I,MATCH(_xlfn.CONCAT(SPENDING!F$5,SPENDING!$A15),BUDGET!$C:$C,0)),"")</f>
        <v>Internet</v>
      </c>
      <c r="G15" s="114">
        <f>IFERROR(INDEX(BUDGET!$P:$P,MATCH(_xlfn.CONCAT(SPENDING!F$5,SPENDING!$A15),BUDGET!$C:$C,0)),"")</f>
        <v>0</v>
      </c>
      <c r="I15" s="111"/>
      <c r="J15" s="112"/>
      <c r="L15" s="111"/>
      <c r="M15" s="112"/>
    </row>
    <row r="16" spans="1:13" s="104" customFormat="1" ht="19.5" customHeight="1">
      <c r="A16" s="104">
        <v>11</v>
      </c>
      <c r="C16" s="113" t="str">
        <f>IFERROR(INDEX(BUDGET!$I:$I,MATCH(_xlfn.CONCAT(SPENDING!C$5,SPENDING!$A16),BUDGET!$C:$C,0)),"")</f>
        <v>Alcohol</v>
      </c>
      <c r="D16" s="114">
        <f>IFERROR(INDEX(BUDGET!$P:$P,MATCH(_xlfn.CONCAT(SPENDING!C$5,SPENDING!$A16),BUDGET!$C:$C,0)),"")</f>
        <v>0</v>
      </c>
      <c r="F16" s="113" t="str">
        <f>IFERROR(INDEX(BUDGET!$I:$I,MATCH(_xlfn.CONCAT(SPENDING!F$5,SPENDING!$A16),BUDGET!$C:$C,0)),"")</f>
        <v>Home phone</v>
      </c>
      <c r="G16" s="114">
        <f>IFERROR(INDEX(BUDGET!$P:$P,MATCH(_xlfn.CONCAT(SPENDING!F$5,SPENDING!$A16),BUDGET!$C:$C,0)),"")</f>
        <v>0</v>
      </c>
      <c r="I16" s="111"/>
      <c r="J16" s="112"/>
      <c r="L16" s="111"/>
      <c r="M16" s="112"/>
    </row>
    <row r="17" spans="1:13" s="104" customFormat="1" ht="19.5" customHeight="1">
      <c r="A17" s="104">
        <v>12</v>
      </c>
      <c r="C17" s="113" t="str">
        <f>IFERROR(INDEX(BUDGET!$I:$I,MATCH(_xlfn.CONCAT(SPENDING!C$5,SPENDING!$A17),BUDGET!$C:$C,0)),"")</f>
        <v>Other</v>
      </c>
      <c r="D17" s="114">
        <f>IFERROR(INDEX(BUDGET!$P:$P,MATCH(_xlfn.CONCAT(SPENDING!C$5,SPENDING!$A17),BUDGET!$C:$C,0)),"")</f>
        <v>0</v>
      </c>
      <c r="F17" s="113" t="str">
        <f>IFERROR(INDEX(BUDGET!$I:$I,MATCH(_xlfn.CONCAT(SPENDING!F$5,SPENDING!$A17),BUDGET!$C:$C,0)),"")</f>
        <v>Mobile phone 1</v>
      </c>
      <c r="G17" s="114">
        <f>IFERROR(INDEX(BUDGET!$P:$P,MATCH(_xlfn.CONCAT(SPENDING!F$5,SPENDING!$A17),BUDGET!$C:$C,0)),"")</f>
        <v>0</v>
      </c>
      <c r="I17" s="163"/>
      <c r="J17" s="164"/>
      <c r="L17" s="111"/>
      <c r="M17" s="112"/>
    </row>
    <row r="18" spans="1:13" s="104" customFormat="1" ht="19.5" customHeight="1">
      <c r="A18" s="104">
        <v>13</v>
      </c>
      <c r="C18" s="113" t="str">
        <f>IFERROR(INDEX(BUDGET!$I:$I,MATCH(_xlfn.CONCAT(SPENDING!C$5,SPENDING!$A18),BUDGET!$C:$C,0)),"")</f>
        <v>Other</v>
      </c>
      <c r="D18" s="114">
        <f>IFERROR(INDEX(BUDGET!$P:$P,MATCH(_xlfn.CONCAT(SPENDING!C$5,SPENDING!$A18),BUDGET!$C:$C,0)),"")</f>
        <v>0</v>
      </c>
      <c r="F18" s="113" t="str">
        <f>IFERROR(INDEX(BUDGET!$I:$I,MATCH(_xlfn.CONCAT(SPENDING!F$5,SPENDING!$A18),BUDGET!$C:$C,0)),"")</f>
        <v>Mobile phone 2</v>
      </c>
      <c r="G18" s="114">
        <f>IFERROR(INDEX(BUDGET!$P:$P,MATCH(_xlfn.CONCAT(SPENDING!F$5,SPENDING!$A18),BUDGET!$C:$C,0)),"")</f>
        <v>0</v>
      </c>
      <c r="I18" s="111"/>
      <c r="J18" s="112"/>
      <c r="L18" s="111"/>
      <c r="M18" s="112"/>
    </row>
    <row r="19" spans="1:13" s="104" customFormat="1" ht="19.5" customHeight="1">
      <c r="A19" s="104">
        <v>14</v>
      </c>
      <c r="C19" s="113" t="str">
        <f>IFERROR(INDEX(BUDGET!$I:$I,MATCH(_xlfn.CONCAT(SPENDING!C$5,SPENDING!$A19),BUDGET!$C:$C,0)),"")</f>
        <v>Other</v>
      </c>
      <c r="D19" s="114">
        <f>IFERROR(INDEX(BUDGET!$P:$P,MATCH(_xlfn.CONCAT(SPENDING!C$5,SPENDING!$A19),BUDGET!$C:$C,0)),"")</f>
        <v>0</v>
      </c>
      <c r="F19" s="113" t="str">
        <f>IFERROR(INDEX(BUDGET!$I:$I,MATCH(_xlfn.CONCAT(SPENDING!F$5,SPENDING!$A19),BUDGET!$C:$C,0)),"")</f>
        <v>TV subscription</v>
      </c>
      <c r="G19" s="114">
        <f>IFERROR(INDEX(BUDGET!$P:$P,MATCH(_xlfn.CONCAT(SPENDING!F$5,SPENDING!$A19),BUDGET!$C:$C,0)),"")</f>
        <v>0</v>
      </c>
      <c r="I19" s="111"/>
      <c r="J19" s="112"/>
      <c r="L19" s="111"/>
      <c r="M19" s="112"/>
    </row>
    <row r="20" spans="1:13" s="104" customFormat="1" ht="19.5" customHeight="1">
      <c r="A20" s="104">
        <v>15</v>
      </c>
      <c r="C20" s="113" t="str">
        <f>IFERROR(INDEX(BUDGET!$I:$I,MATCH(_xlfn.CONCAT(SPENDING!C$5,SPENDING!$A20),BUDGET!$C:$C,0)),"")</f>
        <v>Other</v>
      </c>
      <c r="D20" s="114">
        <f>IFERROR(INDEX(BUDGET!$P:$P,MATCH(_xlfn.CONCAT(SPENDING!C$5,SPENDING!$A20),BUDGET!$C:$C,0)),"")</f>
        <v>0</v>
      </c>
      <c r="F20" s="113" t="str">
        <f>IFERROR(INDEX(BUDGET!$I:$I,MATCH(_xlfn.CONCAT(SPENDING!F$5,SPENDING!$A20),BUDGET!$C:$C,0)),"")</f>
        <v>Other media services</v>
      </c>
      <c r="G20" s="114">
        <f>IFERROR(INDEX(BUDGET!$P:$P,MATCH(_xlfn.CONCAT(SPENDING!F$5,SPENDING!$A20),BUDGET!$C:$C,0)),"")</f>
        <v>0</v>
      </c>
      <c r="I20" s="111"/>
      <c r="J20" s="112"/>
      <c r="L20" s="111"/>
      <c r="M20" s="112"/>
    </row>
    <row r="21" spans="1:13" s="104" customFormat="1" ht="19.5" customHeight="1">
      <c r="A21" s="104">
        <v>16</v>
      </c>
      <c r="C21" s="113" t="str">
        <f>IFERROR(INDEX(BUDGET!$I:$I,MATCH(_xlfn.CONCAT(SPENDING!C$5,SPENDING!$A21),BUDGET!$C:$C,0)),"")</f>
        <v/>
      </c>
      <c r="D21" s="114" t="str">
        <f>IFERROR(INDEX(BUDGET!$P:$P,MATCH(_xlfn.CONCAT(SPENDING!C$5,SPENDING!$A21),BUDGET!$C:$C,0)),"")</f>
        <v/>
      </c>
      <c r="F21" s="113" t="str">
        <f>IFERROR(INDEX(BUDGET!$I:$I,MATCH(_xlfn.CONCAT(SPENDING!F$5,SPENDING!$A21),BUDGET!$C:$C,0)),"")</f>
        <v>Private health insurance</v>
      </c>
      <c r="G21" s="114">
        <f>IFERROR(INDEX(BUDGET!$P:$P,MATCH(_xlfn.CONCAT(SPENDING!F$5,SPENDING!$A21),BUDGET!$C:$C,0)),"")</f>
        <v>0</v>
      </c>
      <c r="I21" s="111"/>
      <c r="J21" s="112"/>
      <c r="L21" s="111"/>
      <c r="M21" s="112"/>
    </row>
    <row r="22" spans="1:13" s="104" customFormat="1" ht="19.5" customHeight="1">
      <c r="A22" s="104">
        <v>17</v>
      </c>
      <c r="C22" s="113" t="str">
        <f>IFERROR(INDEX(BUDGET!$I:$I,MATCH(_xlfn.CONCAT(SPENDING!C$5,SPENDING!$A22),BUDGET!$C:$C,0)),"")</f>
        <v/>
      </c>
      <c r="D22" s="114" t="str">
        <f>IFERROR(INDEX(BUDGET!$P:$P,MATCH(_xlfn.CONCAT(SPENDING!C$5,SPENDING!$A22),BUDGET!$C:$C,0)),"")</f>
        <v/>
      </c>
      <c r="F22" s="113" t="str">
        <f>IFERROR(INDEX(BUDGET!$I:$I,MATCH(_xlfn.CONCAT(SPENDING!F$5,SPENDING!$A22),BUDGET!$C:$C,0)),"")</f>
        <v>Personal &amp; life insurance</v>
      </c>
      <c r="G22" s="114">
        <f>IFERROR(INDEX(BUDGET!$P:$P,MATCH(_xlfn.CONCAT(SPENDING!F$5,SPENDING!$A22),BUDGET!$C:$C,0)),"")</f>
        <v>0</v>
      </c>
      <c r="I22" s="111"/>
      <c r="J22" s="112"/>
      <c r="L22" s="111"/>
      <c r="M22" s="112"/>
    </row>
    <row r="23" spans="1:13" s="104" customFormat="1" ht="19.5" customHeight="1">
      <c r="A23" s="104">
        <v>18</v>
      </c>
      <c r="C23" s="113" t="str">
        <f>IFERROR(INDEX(BUDGET!$I:$I,MATCH(_xlfn.CONCAT(SPENDING!C$5,SPENDING!$A23),BUDGET!$C:$C,0)),"")</f>
        <v/>
      </c>
      <c r="D23" s="114" t="str">
        <f>IFERROR(INDEX(BUDGET!$P:$P,MATCH(_xlfn.CONCAT(SPENDING!C$5,SPENDING!$A23),BUDGET!$C:$C,0)),"")</f>
        <v/>
      </c>
      <c r="F23" s="113" t="str">
        <f>IFERROR(INDEX(BUDGET!$I:$I,MATCH(_xlfn.CONCAT(SPENDING!F$5,SPENDING!$A23),BUDGET!$C:$C,0)),"")</f>
        <v>Gym membership</v>
      </c>
      <c r="G23" s="114">
        <f>IFERROR(INDEX(BUDGET!$P:$P,MATCH(_xlfn.CONCAT(SPENDING!F$5,SPENDING!$A23),BUDGET!$C:$C,0)),"")</f>
        <v>0</v>
      </c>
      <c r="I23" s="111"/>
      <c r="J23" s="112"/>
      <c r="L23" s="111"/>
      <c r="M23" s="112"/>
    </row>
    <row r="24" spans="1:13" s="104" customFormat="1" ht="19.5" customHeight="1">
      <c r="A24" s="104">
        <v>19</v>
      </c>
      <c r="C24" s="113" t="str">
        <f>IFERROR(INDEX(BUDGET!$I:$I,MATCH(_xlfn.CONCAT(SPENDING!C$5,SPENDING!$A24),BUDGET!$C:$C,0)),"")</f>
        <v/>
      </c>
      <c r="D24" s="114" t="str">
        <f>IFERROR(INDEX(BUDGET!$P:$P,MATCH(_xlfn.CONCAT(SPENDING!C$5,SPENDING!$A24),BUDGET!$C:$C,0)),"")</f>
        <v/>
      </c>
      <c r="F24" s="113" t="str">
        <f>IFERROR(INDEX(BUDGET!$I:$I,MATCH(_xlfn.CONCAT(SPENDING!F$5,SPENDING!$A24),BUDGET!$C:$C,0)),"")</f>
        <v>Sport membership</v>
      </c>
      <c r="G24" s="114">
        <f>IFERROR(INDEX(BUDGET!$P:$P,MATCH(_xlfn.CONCAT(SPENDING!F$5,SPENDING!$A24),BUDGET!$C:$C,0)),"")</f>
        <v>0</v>
      </c>
      <c r="I24" s="111"/>
      <c r="J24" s="112"/>
      <c r="L24" s="111"/>
      <c r="M24" s="112"/>
    </row>
    <row r="25" spans="1:13" s="104" customFormat="1" ht="19.5" customHeight="1">
      <c r="A25" s="104">
        <v>20</v>
      </c>
      <c r="C25" s="113" t="str">
        <f>IFERROR(INDEX(BUDGET!$I:$I,MATCH(_xlfn.CONCAT(SPENDING!C$5,SPENDING!$A25),BUDGET!$C:$C,0)),"")</f>
        <v/>
      </c>
      <c r="D25" s="114" t="str">
        <f>IFERROR(INDEX(BUDGET!$P:$P,MATCH(_xlfn.CONCAT(SPENDING!C$5,SPENDING!$A25),BUDGET!$C:$C,0)),"")</f>
        <v/>
      </c>
      <c r="F25" s="113" t="str">
        <f>IFERROR(INDEX(BUDGET!$I:$I,MATCH(_xlfn.CONCAT(SPENDING!F$5,SPENDING!$A25),BUDGET!$C:$C,0)),"")</f>
        <v>Pharmacy account</v>
      </c>
      <c r="G25" s="114">
        <f>IFERROR(INDEX(BUDGET!$P:$P,MATCH(_xlfn.CONCAT(SPENDING!F$5,SPENDING!$A25),BUDGET!$C:$C,0)),"")</f>
        <v>0</v>
      </c>
      <c r="I25" s="111"/>
      <c r="J25" s="112"/>
      <c r="L25" s="111"/>
      <c r="M25" s="112"/>
    </row>
    <row r="26" spans="1:13" s="104" customFormat="1" ht="19.5" customHeight="1">
      <c r="A26" s="104">
        <v>21</v>
      </c>
      <c r="C26" s="113" t="str">
        <f>IFERROR(INDEX(BUDGET!$I:$I,MATCH(_xlfn.CONCAT(SPENDING!C$5,SPENDING!$A26),BUDGET!$C:$C,0)),"")</f>
        <v/>
      </c>
      <c r="D26" s="114" t="str">
        <f>IFERROR(INDEX(BUDGET!$P:$P,MATCH(_xlfn.CONCAT(SPENDING!C$5,SPENDING!$A26),BUDGET!$C:$C,0)),"")</f>
        <v/>
      </c>
      <c r="F26" s="113" t="str">
        <f>IFERROR(INDEX(BUDGET!$I:$I,MATCH(_xlfn.CONCAT(SPENDING!F$5,SPENDING!$A26),BUDGET!$C:$C,0)),"")</f>
        <v>Other health expenses</v>
      </c>
      <c r="G26" s="114">
        <f>IFERROR(INDEX(BUDGET!$P:$P,MATCH(_xlfn.CONCAT(SPENDING!F$5,SPENDING!$A26),BUDGET!$C:$C,0)),"")</f>
        <v>0</v>
      </c>
      <c r="I26" s="111"/>
      <c r="J26" s="112"/>
      <c r="L26" s="111"/>
      <c r="M26" s="112"/>
    </row>
    <row r="27" spans="1:13" s="104" customFormat="1" ht="19.5" customHeight="1">
      <c r="A27" s="104">
        <v>22</v>
      </c>
      <c r="C27" s="113" t="str">
        <f>IFERROR(INDEX(BUDGET!$I:$I,MATCH(_xlfn.CONCAT(SPENDING!C$5,SPENDING!$A27),BUDGET!$C:$C,0)),"")</f>
        <v/>
      </c>
      <c r="D27" s="114" t="str">
        <f>IFERROR(INDEX(BUDGET!$P:$P,MATCH(_xlfn.CONCAT(SPENDING!C$5,SPENDING!$A27),BUDGET!$C:$C,0)),"")</f>
        <v/>
      </c>
      <c r="F27" s="113" t="str">
        <f>IFERROR(INDEX(BUDGET!$I:$I,MATCH(_xlfn.CONCAT(SPENDING!F$5,SPENDING!$A27),BUDGET!$C:$C,0)),"")</f>
        <v>Car insurance</v>
      </c>
      <c r="G27" s="114">
        <f>IFERROR(INDEX(BUDGET!$P:$P,MATCH(_xlfn.CONCAT(SPENDING!F$5,SPENDING!$A27),BUDGET!$C:$C,0)),"")</f>
        <v>0</v>
      </c>
      <c r="I27" s="111"/>
      <c r="J27" s="112"/>
      <c r="L27" s="111"/>
      <c r="M27" s="112"/>
    </row>
    <row r="28" spans="1:13" s="104" customFormat="1" ht="19.5" customHeight="1">
      <c r="A28" s="104">
        <v>23</v>
      </c>
      <c r="C28" s="113" t="str">
        <f>IFERROR(INDEX(BUDGET!$I:$I,MATCH(_xlfn.CONCAT(SPENDING!C$5,SPENDING!$A28),BUDGET!$C:$C,0)),"")</f>
        <v/>
      </c>
      <c r="D28" s="114" t="str">
        <f>IFERROR(INDEX(BUDGET!$P:$P,MATCH(_xlfn.CONCAT(SPENDING!C$5,SPENDING!$A28),BUDGET!$C:$C,0)),"")</f>
        <v/>
      </c>
      <c r="F28" s="113" t="str">
        <f>IFERROR(INDEX(BUDGET!$I:$I,MATCH(_xlfn.CONCAT(SPENDING!F$5,SPENDING!$A28),BUDGET!$C:$C,0)),"")</f>
        <v>Road tolls</v>
      </c>
      <c r="G28" s="114">
        <f>IFERROR(INDEX(BUDGET!$P:$P,MATCH(_xlfn.CONCAT(SPENDING!F$5,SPENDING!$A28),BUDGET!$C:$C,0)),"")</f>
        <v>0</v>
      </c>
      <c r="I28" s="111"/>
      <c r="J28" s="112"/>
      <c r="L28" s="111"/>
      <c r="M28" s="112"/>
    </row>
    <row r="29" spans="1:13" s="104" customFormat="1" ht="19.5" customHeight="1">
      <c r="A29" s="104">
        <v>24</v>
      </c>
      <c r="C29" s="113" t="str">
        <f>IFERROR(INDEX(BUDGET!$I:$I,MATCH(_xlfn.CONCAT(SPENDING!C$5,SPENDING!$A29),BUDGET!$C:$C,0)),"")</f>
        <v/>
      </c>
      <c r="D29" s="114" t="str">
        <f>IFERROR(INDEX(BUDGET!$P:$P,MATCH(_xlfn.CONCAT(SPENDING!C$5,SPENDING!$A29),BUDGET!$C:$C,0)),"")</f>
        <v/>
      </c>
      <c r="F29" s="113" t="str">
        <f>IFERROR(INDEX(BUDGET!$I:$I,MATCH(_xlfn.CONCAT(SPENDING!F$5,SPENDING!$A29),BUDGET!$C:$C,0)),"")</f>
        <v>Other regular vehicle expenses</v>
      </c>
      <c r="G29" s="114">
        <f>IFERROR(INDEX(BUDGET!$P:$P,MATCH(_xlfn.CONCAT(SPENDING!F$5,SPENDING!$A29),BUDGET!$C:$C,0)),"")</f>
        <v>0</v>
      </c>
      <c r="I29" s="163"/>
      <c r="J29" s="164"/>
      <c r="L29" s="111"/>
      <c r="M29" s="112"/>
    </row>
    <row r="30" spans="1:13" s="104" customFormat="1" ht="19.5" customHeight="1">
      <c r="A30" s="104">
        <v>25</v>
      </c>
      <c r="C30" s="113" t="str">
        <f>IFERROR(INDEX(BUDGET!$I:$I,MATCH(_xlfn.CONCAT(SPENDING!C$5,SPENDING!$A30),BUDGET!$C:$C,0)),"")</f>
        <v/>
      </c>
      <c r="D30" s="114" t="str">
        <f>IFERROR(INDEX(BUDGET!$P:$P,MATCH(_xlfn.CONCAT(SPENDING!C$5,SPENDING!$A30),BUDGET!$C:$C,0)),"")</f>
        <v/>
      </c>
      <c r="F30" s="113" t="str">
        <f>IFERROR(INDEX(BUDGET!$I:$I,MATCH(_xlfn.CONCAT(SPENDING!F$5,SPENDING!$A30),BUDGET!$C:$C,0)),"")</f>
        <v>School fees</v>
      </c>
      <c r="G30" s="114">
        <f>IFERROR(INDEX(BUDGET!$P:$P,MATCH(_xlfn.CONCAT(SPENDING!F$5,SPENDING!$A30),BUDGET!$C:$C,0)),"")</f>
        <v>0</v>
      </c>
      <c r="I30" s="111"/>
      <c r="J30" s="112"/>
      <c r="L30" s="111"/>
      <c r="M30" s="112"/>
    </row>
    <row r="31" spans="1:13" s="104" customFormat="1" ht="19.5" customHeight="1">
      <c r="A31" s="104">
        <v>26</v>
      </c>
      <c r="C31" s="113" t="str">
        <f>IFERROR(INDEX(BUDGET!$I:$I,MATCH(_xlfn.CONCAT(SPENDING!C$5,SPENDING!$A31),BUDGET!$C:$C,0)),"")</f>
        <v/>
      </c>
      <c r="D31" s="114" t="str">
        <f>IFERROR(INDEX(BUDGET!$P:$P,MATCH(_xlfn.CONCAT(SPENDING!C$5,SPENDING!$A31),BUDGET!$C:$C,0)),"")</f>
        <v/>
      </c>
      <c r="F31" s="113" t="str">
        <f>IFERROR(INDEX(BUDGET!$I:$I,MATCH(_xlfn.CONCAT(SPENDING!F$5,SPENDING!$A31),BUDGET!$C:$C,0)),"")</f>
        <v>Education fees</v>
      </c>
      <c r="G31" s="114">
        <f>IFERROR(INDEX(BUDGET!$P:$P,MATCH(_xlfn.CONCAT(SPENDING!F$5,SPENDING!$A31),BUDGET!$C:$C,0)),"")</f>
        <v>0</v>
      </c>
      <c r="I31" s="111"/>
      <c r="J31" s="112"/>
      <c r="L31" s="111"/>
      <c r="M31" s="112"/>
    </row>
    <row r="32" spans="1:13" s="104" customFormat="1" ht="19.5" customHeight="1">
      <c r="A32" s="104">
        <v>27</v>
      </c>
      <c r="C32" s="113" t="str">
        <f>IFERROR(INDEX(BUDGET!$I:$I,MATCH(_xlfn.CONCAT(SPENDING!C$5,SPENDING!$A32),BUDGET!$C:$C,0)),"")</f>
        <v/>
      </c>
      <c r="D32" s="114" t="str">
        <f>IFERROR(INDEX(BUDGET!$P:$P,MATCH(_xlfn.CONCAT(SPENDING!C$5,SPENDING!$A32),BUDGET!$C:$C,0)),"")</f>
        <v/>
      </c>
      <c r="F32" s="113" t="str">
        <f>IFERROR(INDEX(BUDGET!$I:$I,MATCH(_xlfn.CONCAT(SPENDING!F$5,SPENDING!$A32),BUDGET!$C:$C,0)),"")</f>
        <v>Child day care</v>
      </c>
      <c r="G32" s="114">
        <f>IFERROR(INDEX(BUDGET!$P:$P,MATCH(_xlfn.CONCAT(SPENDING!F$5,SPENDING!$A32),BUDGET!$C:$C,0)),"")</f>
        <v>0</v>
      </c>
      <c r="I32" s="111"/>
      <c r="J32" s="112"/>
      <c r="L32" s="111"/>
      <c r="M32" s="112"/>
    </row>
    <row r="33" spans="1:13" s="104" customFormat="1" ht="19.5" customHeight="1">
      <c r="A33" s="104">
        <v>28</v>
      </c>
      <c r="C33" s="113" t="str">
        <f>IFERROR(INDEX(BUDGET!$I:$I,MATCH(_xlfn.CONCAT(SPENDING!C$5,SPENDING!$A33),BUDGET!$C:$C,0)),"")</f>
        <v/>
      </c>
      <c r="D33" s="114" t="str">
        <f>IFERROR(INDEX(BUDGET!$P:$P,MATCH(_xlfn.CONCAT(SPENDING!C$5,SPENDING!$A33),BUDGET!$C:$C,0)),"")</f>
        <v/>
      </c>
      <c r="F33" s="113" t="str">
        <f>IFERROR(INDEX(BUDGET!$I:$I,MATCH(_xlfn.CONCAT(SPENDING!F$5,SPENDING!$A33),BUDGET!$C:$C,0)),"")</f>
        <v>Child sports or clubs</v>
      </c>
      <c r="G33" s="114">
        <f>IFERROR(INDEX(BUDGET!$P:$P,MATCH(_xlfn.CONCAT(SPENDING!F$5,SPENDING!$A33),BUDGET!$C:$C,0)),"")</f>
        <v>0</v>
      </c>
      <c r="I33" s="111"/>
      <c r="J33" s="112"/>
      <c r="L33" s="111"/>
      <c r="M33" s="112"/>
    </row>
    <row r="34" spans="1:13" s="104" customFormat="1" ht="19.5" customHeight="1">
      <c r="A34" s="104">
        <v>29</v>
      </c>
      <c r="C34" s="113" t="str">
        <f>IFERROR(INDEX(BUDGET!$I:$I,MATCH(_xlfn.CONCAT(SPENDING!C$5,SPENDING!$A34),BUDGET!$C:$C,0)),"")</f>
        <v/>
      </c>
      <c r="D34" s="114" t="str">
        <f>IFERROR(INDEX(BUDGET!$P:$P,MATCH(_xlfn.CONCAT(SPENDING!C$5,SPENDING!$A34),BUDGET!$C:$C,0)),"")</f>
        <v/>
      </c>
      <c r="F34" s="113" t="str">
        <f>IFERROR(INDEX(BUDGET!$I:$I,MATCH(_xlfn.CONCAT(SPENDING!F$5,SPENDING!$A34),BUDGET!$C:$C,0)),"")</f>
        <v>Pet insurance</v>
      </c>
      <c r="G34" s="114">
        <f>IFERROR(INDEX(BUDGET!$P:$P,MATCH(_xlfn.CONCAT(SPENDING!F$5,SPENDING!$A34),BUDGET!$C:$C,0)),"")</f>
        <v>0</v>
      </c>
      <c r="I34" s="111"/>
      <c r="J34" s="112"/>
      <c r="L34" s="111"/>
      <c r="M34" s="112"/>
    </row>
    <row r="35" spans="1:13" s="104" customFormat="1" ht="19.5" customHeight="1">
      <c r="A35" s="104">
        <v>30</v>
      </c>
      <c r="C35" s="113" t="str">
        <f>IFERROR(INDEX(BUDGET!$I:$I,MATCH(_xlfn.CONCAT(SPENDING!C$5,SPENDING!$A35),BUDGET!$C:$C,0)),"")</f>
        <v/>
      </c>
      <c r="D35" s="114" t="str">
        <f>IFERROR(INDEX(BUDGET!$P:$P,MATCH(_xlfn.CONCAT(SPENDING!C$5,SPENDING!$A35),BUDGET!$C:$C,0)),"")</f>
        <v/>
      </c>
      <c r="F35" s="113" t="str">
        <f>IFERROR(INDEX(BUDGET!$I:$I,MATCH(_xlfn.CONCAT(SPENDING!F$5,SPENDING!$A35),BUDGET!$C:$C,0)),"")</f>
        <v>Pet food</v>
      </c>
      <c r="G35" s="114">
        <f>IFERROR(INDEX(BUDGET!$P:$P,MATCH(_xlfn.CONCAT(SPENDING!F$5,SPENDING!$A35),BUDGET!$C:$C,0)),"")</f>
        <v>0</v>
      </c>
      <c r="I35" s="111"/>
      <c r="J35" s="112"/>
      <c r="L35" s="111"/>
      <c r="M35" s="112"/>
    </row>
    <row r="36" spans="1:13" s="104" customFormat="1" ht="19.5" customHeight="1">
      <c r="A36" s="104">
        <v>31</v>
      </c>
      <c r="C36" s="113" t="str">
        <f>IFERROR(INDEX(BUDGET!$I:$I,MATCH(_xlfn.CONCAT(SPENDING!C$5,SPENDING!$A36),BUDGET!$C:$C,0)),"")</f>
        <v/>
      </c>
      <c r="D36" s="114" t="str">
        <f>IFERROR(INDEX(BUDGET!$P:$P,MATCH(_xlfn.CONCAT(SPENDING!C$5,SPENDING!$A36),BUDGET!$C:$C,0)),"")</f>
        <v/>
      </c>
      <c r="F36" s="113" t="str">
        <f>IFERROR(INDEX(BUDGET!$I:$I,MATCH(_xlfn.CONCAT(SPENDING!F$5,SPENDING!$A36),BUDGET!$C:$C,0)),"")</f>
        <v>Other pet related expenses</v>
      </c>
      <c r="G36" s="114">
        <f>IFERROR(INDEX(BUDGET!$P:$P,MATCH(_xlfn.CONCAT(SPENDING!F$5,SPENDING!$A36),BUDGET!$C:$C,0)),"")</f>
        <v>0</v>
      </c>
      <c r="I36" s="111"/>
      <c r="J36" s="112"/>
      <c r="L36" s="111"/>
      <c r="M36" s="112"/>
    </row>
    <row r="37" spans="1:13" s="104" customFormat="1" ht="19.5" customHeight="1">
      <c r="A37" s="104">
        <v>32</v>
      </c>
      <c r="C37" s="113" t="str">
        <f>IFERROR(INDEX(BUDGET!$I:$I,MATCH(_xlfn.CONCAT(SPENDING!C$5,SPENDING!$A37),BUDGET!$C:$C,0)),"")</f>
        <v/>
      </c>
      <c r="D37" s="114" t="str">
        <f>IFERROR(INDEX(BUDGET!$P:$P,MATCH(_xlfn.CONCAT(SPENDING!C$5,SPENDING!$A37),BUDGET!$C:$C,0)),"")</f>
        <v/>
      </c>
      <c r="F37" s="113" t="str">
        <f>IFERROR(INDEX(BUDGET!$I:$I,MATCH(_xlfn.CONCAT(SPENDING!F$5,SPENDING!$A37),BUDGET!$C:$C,0)),"")</f>
        <v>Other family expenses</v>
      </c>
      <c r="G37" s="114">
        <f>IFERROR(INDEX(BUDGET!$P:$P,MATCH(_xlfn.CONCAT(SPENDING!F$5,SPENDING!$A37),BUDGET!$C:$C,0)),"")</f>
        <v>0</v>
      </c>
      <c r="I37" s="111"/>
      <c r="J37" s="112"/>
      <c r="L37" s="111"/>
      <c r="M37" s="112"/>
    </row>
    <row r="38" spans="1:13" s="104" customFormat="1" ht="19.5" customHeight="1">
      <c r="A38" s="104">
        <v>33</v>
      </c>
      <c r="C38" s="113" t="str">
        <f>IFERROR(INDEX(BUDGET!$I:$I,MATCH(_xlfn.CONCAT(SPENDING!C$5,SPENDING!$A38),BUDGET!$C:$C,0)),"")</f>
        <v/>
      </c>
      <c r="D38" s="114" t="str">
        <f>IFERROR(INDEX(BUDGET!$P:$P,MATCH(_xlfn.CONCAT(SPENDING!C$5,SPENDING!$A38),BUDGET!$C:$C,0)),"")</f>
        <v/>
      </c>
      <c r="F38" s="113" t="str">
        <f>IFERROR(INDEX(BUDGET!$I:$I,MATCH(_xlfn.CONCAT(SPENDING!F$5,SPENDING!$A38),BUDGET!$C:$C,0)),"")</f>
        <v>Child support payment</v>
      </c>
      <c r="G38" s="114">
        <f>IFERROR(INDEX(BUDGET!$P:$P,MATCH(_xlfn.CONCAT(SPENDING!F$5,SPENDING!$A38),BUDGET!$C:$C,0)),"")</f>
        <v>0</v>
      </c>
      <c r="I38" s="111"/>
      <c r="J38" s="112"/>
      <c r="L38" s="111"/>
      <c r="M38" s="112"/>
    </row>
    <row r="39" spans="1:13" s="104" customFormat="1" ht="19.5" customHeight="1">
      <c r="A39" s="104">
        <v>34</v>
      </c>
      <c r="C39" s="113" t="str">
        <f>IFERROR(INDEX(BUDGET!$I:$I,MATCH(_xlfn.CONCAT(SPENDING!C$5,SPENDING!$A39),BUDGET!$C:$C,0)),"")</f>
        <v/>
      </c>
      <c r="D39" s="114" t="str">
        <f>IFERROR(INDEX(BUDGET!$P:$P,MATCH(_xlfn.CONCAT(SPENDING!C$5,SPENDING!$A39),BUDGET!$C:$C,0)),"")</f>
        <v/>
      </c>
      <c r="F39" s="113" t="str">
        <f>IFERROR(INDEX(BUDGET!$I:$I,MATCH(_xlfn.CONCAT(SPENDING!F$5,SPENDING!$A39),BUDGET!$C:$C,0)),"")</f>
        <v>Club membership</v>
      </c>
      <c r="G39" s="114">
        <f>IFERROR(INDEX(BUDGET!$P:$P,MATCH(_xlfn.CONCAT(SPENDING!F$5,SPENDING!$A39),BUDGET!$C:$C,0)),"")</f>
        <v>0</v>
      </c>
      <c r="I39" s="111"/>
      <c r="J39" s="112"/>
      <c r="L39" s="111"/>
      <c r="M39" s="112"/>
    </row>
    <row r="40" spans="1:13" s="104" customFormat="1" ht="19.5" customHeight="1">
      <c r="A40" s="104">
        <v>35</v>
      </c>
      <c r="C40" s="113" t="str">
        <f>IFERROR(INDEX(BUDGET!$I:$I,MATCH(_xlfn.CONCAT(SPENDING!C$5,SPENDING!$A40),BUDGET!$C:$C,0)),"")</f>
        <v/>
      </c>
      <c r="D40" s="114" t="str">
        <f>IFERROR(INDEX(BUDGET!$P:$P,MATCH(_xlfn.CONCAT(SPENDING!C$5,SPENDING!$A40),BUDGET!$C:$C,0)),"")</f>
        <v/>
      </c>
      <c r="F40" s="113" t="str">
        <f>IFERROR(INDEX(BUDGET!$I:$I,MATCH(_xlfn.CONCAT(SPENDING!F$5,SPENDING!$A40),BUDGET!$C:$C,0)),"")</f>
        <v>Charitable giving</v>
      </c>
      <c r="G40" s="114">
        <f>IFERROR(INDEX(BUDGET!$P:$P,MATCH(_xlfn.CONCAT(SPENDING!F$5,SPENDING!$A40),BUDGET!$C:$C,0)),"")</f>
        <v>0</v>
      </c>
      <c r="I40" s="111"/>
      <c r="J40" s="112"/>
      <c r="L40" s="111"/>
      <c r="M40" s="112"/>
    </row>
    <row r="41" spans="1:13" s="104" customFormat="1" ht="19.5" customHeight="1">
      <c r="A41" s="104">
        <v>36</v>
      </c>
      <c r="C41" s="113" t="str">
        <f>IFERROR(INDEX(BUDGET!$I:$I,MATCH(_xlfn.CONCAT(SPENDING!C$5,SPENDING!$A41),BUDGET!$C:$C,0)),"")</f>
        <v/>
      </c>
      <c r="D41" s="114" t="str">
        <f>IFERROR(INDEX(BUDGET!$P:$P,MATCH(_xlfn.CONCAT(SPENDING!C$5,SPENDING!$A41),BUDGET!$C:$C,0)),"")</f>
        <v/>
      </c>
      <c r="F41" s="113" t="str">
        <f>IFERROR(INDEX(BUDGET!$I:$I,MATCH(_xlfn.CONCAT(SPENDING!F$5,SPENDING!$A41),BUDGET!$C:$C,0)),"")</f>
        <v>Church tithe</v>
      </c>
      <c r="G41" s="114">
        <f>IFERROR(INDEX(BUDGET!$P:$P,MATCH(_xlfn.CONCAT(SPENDING!F$5,SPENDING!$A41),BUDGET!$C:$C,0)),"")</f>
        <v>0</v>
      </c>
      <c r="I41" s="111"/>
      <c r="J41" s="112"/>
      <c r="L41" s="111"/>
      <c r="M41" s="112"/>
    </row>
    <row r="42" spans="1:13" s="104" customFormat="1" ht="19.5" customHeight="1">
      <c r="A42" s="104">
        <v>37</v>
      </c>
      <c r="C42" s="113" t="str">
        <f>IFERROR(INDEX(BUDGET!$I:$I,MATCH(_xlfn.CONCAT(SPENDING!C$5,SPENDING!$A42),BUDGET!$C:$C,0)),"")</f>
        <v/>
      </c>
      <c r="D42" s="114" t="str">
        <f>IFERROR(INDEX(BUDGET!$P:$P,MATCH(_xlfn.CONCAT(SPENDING!C$5,SPENDING!$A42),BUDGET!$C:$C,0)),"")</f>
        <v/>
      </c>
      <c r="F42" s="113" t="str">
        <f>IFERROR(INDEX(BUDGET!$I:$I,MATCH(_xlfn.CONCAT(SPENDING!F$5,SPENDING!$A42),BUDGET!$C:$C,0)),"")</f>
        <v>Bank fees</v>
      </c>
      <c r="G42" s="114">
        <f>IFERROR(INDEX(BUDGET!$P:$P,MATCH(_xlfn.CONCAT(SPENDING!F$5,SPENDING!$A42),BUDGET!$C:$C,0)),"")</f>
        <v>0</v>
      </c>
      <c r="I42" s="111"/>
      <c r="J42" s="112"/>
      <c r="L42" s="111"/>
      <c r="M42" s="112"/>
    </row>
    <row r="43" spans="1:13" s="104" customFormat="1" ht="19.5" customHeight="1">
      <c r="A43" s="104">
        <v>38</v>
      </c>
      <c r="C43" s="113" t="str">
        <f>IFERROR(INDEX(BUDGET!$I:$I,MATCH(_xlfn.CONCAT(SPENDING!C$5,SPENDING!$A43),BUDGET!$C:$C,0)),"")</f>
        <v/>
      </c>
      <c r="D43" s="114" t="str">
        <f>IFERROR(INDEX(BUDGET!$P:$P,MATCH(_xlfn.CONCAT(SPENDING!C$5,SPENDING!$A43),BUDGET!$C:$C,0)),"")</f>
        <v/>
      </c>
      <c r="F43" s="113" t="str">
        <f>IFERROR(INDEX(BUDGET!$I:$I,MATCH(_xlfn.CONCAT(SPENDING!F$5,SPENDING!$A43),BUDGET!$C:$C,0)),"")</f>
        <v>Other regular payments</v>
      </c>
      <c r="G43" s="114">
        <f>IFERROR(INDEX(BUDGET!$P:$P,MATCH(_xlfn.CONCAT(SPENDING!F$5,SPENDING!$A43),BUDGET!$C:$C,0)),"")</f>
        <v>0</v>
      </c>
      <c r="I43" s="111"/>
      <c r="J43" s="112"/>
      <c r="L43" s="111"/>
      <c r="M43" s="112"/>
    </row>
    <row r="44" spans="1:13" s="104" customFormat="1" ht="19.5" customHeight="1">
      <c r="A44" s="104">
        <v>39</v>
      </c>
      <c r="C44" s="113" t="str">
        <f>IFERROR(INDEX(BUDGET!$I:$I,MATCH(_xlfn.CONCAT(SPENDING!C$5,SPENDING!$A44),BUDGET!$C:$C,0)),"")</f>
        <v/>
      </c>
      <c r="D44" s="114" t="str">
        <f>IFERROR(INDEX(BUDGET!$P:$P,MATCH(_xlfn.CONCAT(SPENDING!C$5,SPENDING!$A44),BUDGET!$C:$C,0)),"")</f>
        <v/>
      </c>
      <c r="F44" s="113" t="str">
        <f>IFERROR(INDEX(BUDGET!$I:$I,MATCH(_xlfn.CONCAT(SPENDING!F$5,SPENDING!$A44),BUDGET!$C:$C,0)),"")</f>
        <v>Other regular payments</v>
      </c>
      <c r="G44" s="114">
        <f>IFERROR(INDEX(BUDGET!$P:$P,MATCH(_xlfn.CONCAT(SPENDING!F$5,SPENDING!$A44),BUDGET!$C:$C,0)),"")</f>
        <v>0</v>
      </c>
      <c r="I44" s="111"/>
      <c r="J44" s="112"/>
      <c r="L44" s="111"/>
      <c r="M44" s="112"/>
    </row>
    <row r="45" spans="1:13" s="104" customFormat="1" ht="19.5" customHeight="1">
      <c r="A45" s="104">
        <v>40</v>
      </c>
      <c r="C45" s="113" t="str">
        <f>IFERROR(INDEX(BUDGET!$I:$I,MATCH(_xlfn.CONCAT(SPENDING!C$5,SPENDING!$A45),BUDGET!$C:$C,0)),"")</f>
        <v/>
      </c>
      <c r="D45" s="114" t="str">
        <f>IFERROR(INDEX(BUDGET!$P:$P,MATCH(_xlfn.CONCAT(SPENDING!C$5,SPENDING!$A45),BUDGET!$C:$C,0)),"")</f>
        <v/>
      </c>
      <c r="F45" s="113" t="str">
        <f>IFERROR(INDEX(BUDGET!$I:$I,MATCH(_xlfn.CONCAT(SPENDING!F$5,SPENDING!$A45),BUDGET!$C:$C,0)),"")</f>
        <v>Other regular payments</v>
      </c>
      <c r="G45" s="114">
        <f>IFERROR(INDEX(BUDGET!$P:$P,MATCH(_xlfn.CONCAT(SPENDING!F$5,SPENDING!$A45),BUDGET!$C:$C,0)),"")</f>
        <v>0</v>
      </c>
      <c r="I45" s="111"/>
      <c r="J45" s="112"/>
      <c r="L45" s="111"/>
      <c r="M45" s="112"/>
    </row>
    <row r="46" spans="1:13" s="104" customFormat="1" ht="19.5" customHeight="1">
      <c r="A46" s="104">
        <v>41</v>
      </c>
      <c r="C46" s="113" t="str">
        <f>IFERROR(INDEX(BUDGET!$I:$I,MATCH(_xlfn.CONCAT(SPENDING!C$5,SPENDING!$A46),BUDGET!$C:$C,0)),"")</f>
        <v/>
      </c>
      <c r="D46" s="114" t="str">
        <f>IFERROR(INDEX(BUDGET!$P:$P,MATCH(_xlfn.CONCAT(SPENDING!C$5,SPENDING!$A46),BUDGET!$C:$C,0)),"")</f>
        <v/>
      </c>
      <c r="F46" s="113" t="str">
        <f>IFERROR(INDEX(BUDGET!$I:$I,MATCH(_xlfn.CONCAT(SPENDING!F$5,SPENDING!$A46),BUDGET!$C:$C,0)),"")</f>
        <v>Loans and debt min. repayments</v>
      </c>
      <c r="G46" s="114">
        <f>IFERROR(INDEX(BUDGET!$P:$P,MATCH(_xlfn.CONCAT(SPENDING!F$5,SPENDING!$A46),BUDGET!$C:$C,0)),"")</f>
        <v>0</v>
      </c>
      <c r="I46" s="111"/>
      <c r="J46" s="112"/>
      <c r="L46" s="111"/>
      <c r="M46" s="112"/>
    </row>
    <row r="47" spans="1:13" s="104" customFormat="1" ht="19.5" customHeight="1">
      <c r="A47" s="104">
        <v>42</v>
      </c>
      <c r="C47" s="113" t="str">
        <f>IFERROR(INDEX(BUDGET!$I:$I,MATCH(_xlfn.CONCAT(SPENDING!C$5,SPENDING!$A47),BUDGET!$C:$C,0)),"")</f>
        <v/>
      </c>
      <c r="D47" s="114" t="str">
        <f>IFERROR(INDEX(BUDGET!$P:$P,MATCH(_xlfn.CONCAT(SPENDING!C$5,SPENDING!$A47),BUDGET!$C:$C,0)),"")</f>
        <v/>
      </c>
      <c r="F47" s="113" t="str">
        <f>IFERROR(INDEX(BUDGET!$I:$I,MATCH(_xlfn.CONCAT(SPENDING!F$5,SPENDING!$A47),BUDGET!$C:$C,0)),"")</f>
        <v>Loans and debt min. repayments</v>
      </c>
      <c r="G47" s="114">
        <f>IFERROR(INDEX(BUDGET!$P:$P,MATCH(_xlfn.CONCAT(SPENDING!F$5,SPENDING!$A47),BUDGET!$C:$C,0)),"")</f>
        <v>0</v>
      </c>
      <c r="I47" s="111"/>
      <c r="J47" s="112"/>
      <c r="L47" s="111"/>
      <c r="M47" s="112"/>
    </row>
    <row r="48" spans="1:13" s="104" customFormat="1" ht="19.5" customHeight="1">
      <c r="A48" s="104">
        <v>43</v>
      </c>
      <c r="C48" s="113" t="str">
        <f>IFERROR(INDEX(BUDGET!$I:$I,MATCH(_xlfn.CONCAT(SPENDING!C$5,SPENDING!$A48),BUDGET!$C:$C,0)),"")</f>
        <v/>
      </c>
      <c r="D48" s="114" t="str">
        <f>IFERROR(INDEX(BUDGET!$P:$P,MATCH(_xlfn.CONCAT(SPENDING!C$5,SPENDING!$A48),BUDGET!$C:$C,0)),"")</f>
        <v/>
      </c>
      <c r="F48" s="113" t="str">
        <f>IFERROR(INDEX(BUDGET!$I:$I,MATCH(_xlfn.CONCAT(SPENDING!F$5,SPENDING!$A48),BUDGET!$C:$C,0)),"")</f>
        <v>Loans and debt min. repayments</v>
      </c>
      <c r="G48" s="114">
        <f>IFERROR(INDEX(BUDGET!$P:$P,MATCH(_xlfn.CONCAT(SPENDING!F$5,SPENDING!$A48),BUDGET!$C:$C,0)),"")</f>
        <v>0</v>
      </c>
      <c r="I48" s="111"/>
      <c r="J48" s="112"/>
      <c r="L48" s="111"/>
      <c r="M48" s="112"/>
    </row>
    <row r="49" spans="1:18" s="104" customFormat="1" ht="19.5" customHeight="1">
      <c r="A49" s="104">
        <v>44</v>
      </c>
      <c r="C49" s="113" t="str">
        <f>IFERROR(INDEX(BUDGET!$I:$I,MATCH(_xlfn.CONCAT(SPENDING!C$5,SPENDING!$A49),BUDGET!$C:$C,0)),"")</f>
        <v/>
      </c>
      <c r="D49" s="114" t="str">
        <f>IFERROR(INDEX(BUDGET!$P:$P,MATCH(_xlfn.CONCAT(SPENDING!C$5,SPENDING!$A49),BUDGET!$C:$C,0)),"")</f>
        <v/>
      </c>
      <c r="F49" s="113" t="str">
        <f>IFERROR(INDEX(BUDGET!$I:$I,MATCH(_xlfn.CONCAT(SPENDING!F$5,SPENDING!$A49),BUDGET!$C:$C,0)),"")</f>
        <v>Loans and debt min. repayments</v>
      </c>
      <c r="G49" s="114">
        <f>IFERROR(INDEX(BUDGET!$P:$P,MATCH(_xlfn.CONCAT(SPENDING!F$5,SPENDING!$A49),BUDGET!$C:$C,0)),"")</f>
        <v>0</v>
      </c>
      <c r="I49" s="111"/>
      <c r="J49" s="111"/>
      <c r="K49" s="111"/>
      <c r="L49" s="111"/>
      <c r="M49" s="111"/>
      <c r="N49" s="111"/>
      <c r="O49" s="111"/>
      <c r="P49" s="111"/>
      <c r="Q49" s="111"/>
      <c r="R49" s="111"/>
    </row>
    <row r="50" spans="1:18" s="104" customFormat="1" ht="19.5" customHeight="1">
      <c r="A50" s="104">
        <v>45</v>
      </c>
      <c r="C50" s="113" t="str">
        <f>IFERROR(INDEX(BUDGET!$I:$I,MATCH(_xlfn.CONCAT(SPENDING!C$5,SPENDING!$A50),BUDGET!$C:$C,0)),"")</f>
        <v/>
      </c>
      <c r="D50" s="114" t="str">
        <f>IFERROR(INDEX(BUDGET!$P:$P,MATCH(_xlfn.CONCAT(SPENDING!C$5,SPENDING!$A50),BUDGET!$C:$C,0)),"")</f>
        <v/>
      </c>
      <c r="F50" s="113" t="str">
        <f>IFERROR(INDEX(BUDGET!$I:$I,MATCH(_xlfn.CONCAT(SPENDING!F$5,SPENDING!$A50),BUDGET!$C:$C,0)),"")</f>
        <v>Additional debt repayments</v>
      </c>
      <c r="G50" s="114">
        <f>IFERROR(INDEX(BUDGET!$P:$P,MATCH(_xlfn.CONCAT(SPENDING!F$5,SPENDING!$A50),BUDGET!$C:$C,0)),"")</f>
        <v>0</v>
      </c>
      <c r="I50" s="111"/>
      <c r="J50" s="111"/>
      <c r="K50" s="111"/>
      <c r="L50" s="111"/>
      <c r="M50" s="111"/>
      <c r="N50" s="111"/>
      <c r="O50" s="111"/>
      <c r="P50" s="111"/>
      <c r="Q50" s="111"/>
      <c r="R50" s="111"/>
    </row>
    <row r="51" spans="1:18" s="104" customFormat="1" ht="19.5" customHeight="1">
      <c r="A51" s="104">
        <v>46</v>
      </c>
      <c r="C51" s="113" t="str">
        <f>IFERROR(INDEX(BUDGET!$I:$I,MATCH(_xlfn.CONCAT(SPENDING!C$5,SPENDING!$A51),BUDGET!$C:$C,0)),"")</f>
        <v/>
      </c>
      <c r="D51" s="114" t="str">
        <f>IFERROR(INDEX(BUDGET!$P:$P,MATCH(_xlfn.CONCAT(SPENDING!C$5,SPENDING!$A51),BUDGET!$C:$C,0)),"")</f>
        <v/>
      </c>
      <c r="F51" s="113" t="str">
        <f>IFERROR(INDEX(BUDGET!$I:$I,MATCH(_xlfn.CONCAT(SPENDING!F$5,SPENDING!$A51),BUDGET!$C:$C,0)),"")</f>
        <v>Additional debt repayments</v>
      </c>
      <c r="G51" s="114">
        <f>IFERROR(INDEX(BUDGET!$P:$P,MATCH(_xlfn.CONCAT(SPENDING!F$5,SPENDING!$A51),BUDGET!$C:$C,0)),"")</f>
        <v>0</v>
      </c>
      <c r="I51" s="111"/>
      <c r="J51" s="111"/>
      <c r="K51" s="111"/>
      <c r="L51" s="111"/>
      <c r="M51" s="111"/>
      <c r="N51" s="111"/>
      <c r="O51" s="111"/>
      <c r="P51" s="111"/>
      <c r="Q51" s="111"/>
      <c r="R51" s="111"/>
    </row>
    <row r="52" spans="1:18" s="104" customFormat="1" ht="19.5" customHeight="1">
      <c r="A52" s="104">
        <v>47</v>
      </c>
      <c r="C52" s="113" t="str">
        <f>IFERROR(INDEX(BUDGET!$I:$I,MATCH(_xlfn.CONCAT(SPENDING!C$5,SPENDING!$A52),BUDGET!$C:$C,0)),"")</f>
        <v/>
      </c>
      <c r="D52" s="114" t="str">
        <f>IFERROR(INDEX(BUDGET!$P:$P,MATCH(_xlfn.CONCAT(SPENDING!C$5,SPENDING!$A52),BUDGET!$C:$C,0)),"")</f>
        <v/>
      </c>
      <c r="F52" s="113" t="str">
        <f>IFERROR(INDEX(BUDGET!$I:$I,MATCH(_xlfn.CONCAT(SPENDING!F$5,SPENDING!$A52),BUDGET!$C:$C,0)),"")</f>
        <v>Additional debt repayments</v>
      </c>
      <c r="G52" s="114">
        <f>IFERROR(INDEX(BUDGET!$P:$P,MATCH(_xlfn.CONCAT(SPENDING!F$5,SPENDING!$A52),BUDGET!$C:$C,0)),"")</f>
        <v>0</v>
      </c>
      <c r="I52" s="111"/>
      <c r="J52" s="111"/>
      <c r="K52" s="111"/>
      <c r="L52" s="111"/>
      <c r="M52" s="111"/>
      <c r="N52" s="111"/>
      <c r="O52" s="111"/>
      <c r="P52" s="111"/>
      <c r="Q52" s="111"/>
      <c r="R52" s="111"/>
    </row>
    <row r="53" spans="1:18" s="104" customFormat="1" ht="19.5" customHeight="1">
      <c r="A53" s="104">
        <v>48</v>
      </c>
      <c r="C53" s="113" t="str">
        <f>IFERROR(INDEX(BUDGET!$I:$I,MATCH(_xlfn.CONCAT(SPENDING!C$5,SPENDING!$A53),BUDGET!$C:$C,0)),"")</f>
        <v/>
      </c>
      <c r="D53" s="114" t="str">
        <f>IFERROR(INDEX(BUDGET!$P:$P,MATCH(_xlfn.CONCAT(SPENDING!C$5,SPENDING!$A53),BUDGET!$C:$C,0)),"")</f>
        <v/>
      </c>
      <c r="F53" s="113" t="str">
        <f>IFERROR(INDEX(BUDGET!$I:$I,MATCH(_xlfn.CONCAT(SPENDING!F$5,SPENDING!$A53),BUDGET!$C:$C,0)),"")</f>
        <v/>
      </c>
      <c r="G53" s="114" t="str">
        <f>IFERROR(INDEX(BUDGET!$P:$P,MATCH(_xlfn.CONCAT(SPENDING!F$5,SPENDING!$A53),BUDGET!$C:$C,0)),"")</f>
        <v/>
      </c>
      <c r="I53" s="111"/>
      <c r="J53" s="111"/>
      <c r="K53" s="111"/>
      <c r="L53" s="111"/>
      <c r="M53" s="111"/>
      <c r="N53" s="111"/>
      <c r="O53" s="111"/>
      <c r="P53" s="111"/>
      <c r="Q53" s="111"/>
      <c r="R53" s="111"/>
    </row>
    <row r="54" spans="1:18" s="104" customFormat="1" ht="19.5" customHeight="1">
      <c r="A54" s="104">
        <v>49</v>
      </c>
      <c r="C54" s="113" t="str">
        <f>IFERROR(INDEX(BUDGET!$I:$I,MATCH(_xlfn.CONCAT(SPENDING!C$5,SPENDING!$A54),BUDGET!$C:$C,0)),"")</f>
        <v/>
      </c>
      <c r="D54" s="114" t="str">
        <f>IFERROR(INDEX(BUDGET!$P:$P,MATCH(_xlfn.CONCAT(SPENDING!C$5,SPENDING!$A54),BUDGET!$C:$C,0)),"")</f>
        <v/>
      </c>
      <c r="F54" s="113" t="str">
        <f>IFERROR(INDEX(BUDGET!$I:$I,MATCH(_xlfn.CONCAT(SPENDING!F$5,SPENDING!$A54),BUDGET!$C:$C,0)),"")</f>
        <v/>
      </c>
      <c r="G54" s="114" t="str">
        <f>IFERROR(INDEX(BUDGET!$P:$P,MATCH(_xlfn.CONCAT(SPENDING!F$5,SPENDING!$A54),BUDGET!$C:$C,0)),"")</f>
        <v/>
      </c>
      <c r="I54" s="111"/>
      <c r="J54" s="111"/>
      <c r="K54" s="111"/>
      <c r="L54" s="111"/>
      <c r="M54" s="111"/>
      <c r="N54" s="111"/>
      <c r="O54" s="111"/>
      <c r="P54" s="111"/>
      <c r="Q54" s="111"/>
      <c r="R54" s="111"/>
    </row>
    <row r="55" spans="1:18" s="104" customFormat="1" ht="19.5" customHeight="1">
      <c r="A55" s="104">
        <v>50</v>
      </c>
      <c r="C55" s="113" t="str">
        <f>IFERROR(INDEX(BUDGET!$I:$I,MATCH(_xlfn.CONCAT(SPENDING!C$5,SPENDING!$A55),BUDGET!$C:$C,0)),"")</f>
        <v/>
      </c>
      <c r="D55" s="114" t="str">
        <f>IFERROR(INDEX(BUDGET!$P:$P,MATCH(_xlfn.CONCAT(SPENDING!C$5,SPENDING!$A55),BUDGET!$C:$C,0)),"")</f>
        <v/>
      </c>
      <c r="F55" s="113" t="str">
        <f>IFERROR(INDEX(BUDGET!$I:$I,MATCH(_xlfn.CONCAT(SPENDING!F$5,SPENDING!$A55),BUDGET!$C:$C,0)),"")</f>
        <v/>
      </c>
      <c r="G55" s="114" t="str">
        <f>IFERROR(INDEX(BUDGET!$P:$P,MATCH(_xlfn.CONCAT(SPENDING!F$5,SPENDING!$A55),BUDGET!$C:$C,0)),"")</f>
        <v/>
      </c>
      <c r="I55" s="111"/>
      <c r="J55" s="111"/>
      <c r="K55" s="111"/>
      <c r="L55" s="111"/>
      <c r="M55" s="111"/>
      <c r="N55" s="111"/>
      <c r="O55" s="111"/>
      <c r="P55" s="111"/>
      <c r="Q55" s="111"/>
      <c r="R55" s="111"/>
    </row>
    <row r="56" spans="1:18" s="104" customFormat="1" ht="19.5" customHeight="1">
      <c r="A56" s="104">
        <v>51</v>
      </c>
      <c r="C56" s="113" t="str">
        <f>IFERROR(INDEX(BUDGET!$I:$I,MATCH(_xlfn.CONCAT(SPENDING!C$5,SPENDING!$A56),BUDGET!$C:$C,0)),"")</f>
        <v/>
      </c>
      <c r="D56" s="114" t="str">
        <f>IFERROR(INDEX(BUDGET!$P:$P,MATCH(_xlfn.CONCAT(SPENDING!C$5,SPENDING!$A56),BUDGET!$C:$C,0)),"")</f>
        <v/>
      </c>
      <c r="F56" s="113" t="str">
        <f>IFERROR(INDEX(BUDGET!$I:$I,MATCH(_xlfn.CONCAT(SPENDING!F$5,SPENDING!$A56),BUDGET!$C:$C,0)),"")</f>
        <v/>
      </c>
      <c r="G56" s="114" t="str">
        <f>IFERROR(INDEX(BUDGET!$P:$P,MATCH(_xlfn.CONCAT(SPENDING!F$5,SPENDING!$A56),BUDGET!$C:$C,0)),"")</f>
        <v/>
      </c>
      <c r="I56" s="111"/>
      <c r="J56" s="111"/>
      <c r="K56" s="111"/>
      <c r="L56" s="111"/>
      <c r="M56" s="111"/>
      <c r="N56" s="111"/>
      <c r="O56" s="111"/>
      <c r="P56" s="111"/>
      <c r="Q56" s="111"/>
      <c r="R56" s="111"/>
    </row>
    <row r="57" spans="1:18" s="104" customFormat="1" ht="19.5" customHeight="1" thickBot="1">
      <c r="A57" s="104">
        <v>52</v>
      </c>
      <c r="C57" s="115" t="str">
        <f>IFERROR(INDEX(BUDGET!$I:$I,MATCH(_xlfn.CONCAT(SPENDING!C$5,SPENDING!$A57),BUDGET!$C:$C,0)),"")</f>
        <v/>
      </c>
      <c r="D57" s="116" t="str">
        <f>IFERROR(INDEX(BUDGET!$P:$P,MATCH(_xlfn.CONCAT(SPENDING!C$5,SPENDING!$A57),BUDGET!$C:$C,0)),"")</f>
        <v/>
      </c>
      <c r="F57" s="115" t="str">
        <f>IFERROR(INDEX(BUDGET!$I:$I,MATCH(_xlfn.CONCAT(SPENDING!F$5,SPENDING!$A57),BUDGET!$C:$C,0)),"")</f>
        <v/>
      </c>
      <c r="G57" s="116" t="str">
        <f>IFERROR(INDEX(BUDGET!$P:$P,MATCH(_xlfn.CONCAT(SPENDING!F$5,SPENDING!$A57),BUDGET!$C:$C,0)),"")</f>
        <v/>
      </c>
      <c r="I57" s="111"/>
      <c r="J57" s="111"/>
      <c r="K57" s="111"/>
      <c r="L57" s="111"/>
      <c r="M57" s="111"/>
      <c r="N57" s="111"/>
      <c r="O57" s="111"/>
      <c r="P57" s="111"/>
      <c r="Q57" s="111"/>
      <c r="R57" s="111"/>
    </row>
    <row r="58" spans="1:18">
      <c r="I58" s="111"/>
      <c r="J58" s="111"/>
      <c r="K58" s="111"/>
      <c r="L58" s="111"/>
      <c r="M58" s="111"/>
      <c r="N58" s="111"/>
      <c r="O58" s="111"/>
      <c r="P58" s="111"/>
      <c r="Q58" s="111"/>
      <c r="R58" s="111"/>
    </row>
  </sheetData>
  <sheetProtection sheet="1" objects="1" scenarios="1" selectLockedCells="1"/>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B5BD4-4A2E-4DE1-82DB-8A1C98F47995}">
  <sheetPr codeName="Sheet7">
    <pageSetUpPr autoPageBreaks="0" fitToPage="1"/>
  </sheetPr>
  <dimension ref="A1:M40"/>
  <sheetViews>
    <sheetView showGridLines="0" showRowColHeaders="0" topLeftCell="B1" zoomScale="115" zoomScaleNormal="115" workbookViewId="0"/>
  </sheetViews>
  <sheetFormatPr defaultColWidth="8.85546875" defaultRowHeight="13.5"/>
  <cols>
    <col min="1" max="1" width="8.5703125" style="102" hidden="1" customWidth="1"/>
    <col min="2" max="2" width="23.5703125" style="120" customWidth="1"/>
    <col min="3" max="3" width="26.42578125" style="102" customWidth="1"/>
    <col min="4" max="4" width="12" style="103" customWidth="1"/>
    <col min="5" max="5" width="3.42578125" style="120" customWidth="1"/>
    <col min="6" max="6" width="26.42578125" style="102" customWidth="1"/>
    <col min="7" max="7" width="12" style="102" customWidth="1"/>
    <col min="8" max="8" width="3.42578125" style="120" customWidth="1"/>
    <col min="9" max="9" width="26.42578125" style="102" customWidth="1"/>
    <col min="10" max="10" width="12" style="102" customWidth="1"/>
    <col min="11" max="11" width="3.42578125" style="102" customWidth="1"/>
    <col min="12" max="12" width="26.42578125" style="102" customWidth="1"/>
    <col min="13" max="13" width="12" style="102" customWidth="1"/>
    <col min="14" max="16384" width="8.85546875" style="102"/>
  </cols>
  <sheetData>
    <row r="1" spans="1:13" ht="51" customHeight="1"/>
    <row r="2" spans="1:13" ht="27" customHeight="1">
      <c r="C2" s="123"/>
      <c r="D2" s="123" t="str">
        <f>_xlfn.CONCAT("SAVINGS")</f>
        <v>SAVINGS</v>
      </c>
      <c r="E2" s="122"/>
      <c r="F2" s="117"/>
      <c r="G2" s="117"/>
      <c r="H2" s="122"/>
      <c r="I2" s="117"/>
      <c r="J2" s="117"/>
    </row>
    <row r="3" spans="1:13" s="104" customFormat="1" ht="27" customHeight="1">
      <c r="A3" s="104" t="s">
        <v>12</v>
      </c>
      <c r="B3" s="121"/>
      <c r="D3" s="168" t="str">
        <f>_xlfn.CONCAT("FUTURE NEEDS AND EMERGENCIES ","(",UPPER(BUDGET!$P$7),")")</f>
        <v>FUTURE NEEDS AND EMERGENCIES (WEEKLY)</v>
      </c>
      <c r="E3" s="122"/>
      <c r="F3" s="117"/>
      <c r="G3" s="117"/>
      <c r="H3" s="122"/>
      <c r="I3" s="117"/>
      <c r="J3" s="117"/>
      <c r="L3" s="109"/>
      <c r="M3" s="109"/>
    </row>
    <row r="4" spans="1:13" s="104" customFormat="1" ht="19.5" customHeight="1" thickBot="1">
      <c r="B4" s="121"/>
      <c r="C4" s="111"/>
      <c r="D4" s="112"/>
      <c r="E4" s="121"/>
      <c r="F4" s="109"/>
      <c r="G4" s="109"/>
      <c r="H4" s="121"/>
      <c r="I4" s="109"/>
      <c r="J4" s="109"/>
      <c r="L4" s="109"/>
      <c r="M4" s="109"/>
    </row>
    <row r="5" spans="1:13" s="104" customFormat="1" ht="19.5" customHeight="1" thickBot="1">
      <c r="B5" s="121">
        <v>1</v>
      </c>
      <c r="C5" s="124" t="str">
        <f>IFERROR(UPPER(INDEX(BUDGET!$K:$K,MATCH(SAVINGS!B5,BUDGET!$E:$E,0))),"NOT IN USE")</f>
        <v>CAR EXPENSES</v>
      </c>
      <c r="D5" s="125">
        <f>SUBTOTAL(9,D6:D15)</f>
        <v>42.307692307692307</v>
      </c>
      <c r="E5" s="121">
        <v>2</v>
      </c>
      <c r="F5" s="124" t="str">
        <f>IFERROR(UPPER(INDEX(BUDGET!$K:$K,MATCH(SAVINGS!E5,BUDGET!$E:$E,0))),"NOT IN USE")</f>
        <v>GIFTS</v>
      </c>
      <c r="G5" s="125">
        <f>SUBTOTAL(9,G6:G15)</f>
        <v>20.769230769230766</v>
      </c>
      <c r="H5" s="121">
        <v>3</v>
      </c>
      <c r="I5" s="124" t="str">
        <f>IFERROR(UPPER(INDEX(BUDGET!$K:$K,MATCH(SAVINGS!H5,BUDGET!$E:$E,0))),"NOT IN USE")</f>
        <v>NOT IN USE</v>
      </c>
      <c r="J5" s="125">
        <f>SUBTOTAL(9,J6:J15)</f>
        <v>0</v>
      </c>
      <c r="L5" s="109"/>
      <c r="M5" s="109"/>
    </row>
    <row r="6" spans="1:13" s="104" customFormat="1" ht="19.5" customHeight="1">
      <c r="A6" s="104">
        <v>1</v>
      </c>
      <c r="B6" s="121"/>
      <c r="C6" s="113" t="str">
        <f>IFERROR(INDEX(BUDGET!$I:$I,MATCH(_xlfn.CONCAT(SAVINGS!C$5,SAVINGS!$A6),BUDGET!$C:$C,0)),"")</f>
        <v>Car registration and associated costs</v>
      </c>
      <c r="D6" s="114">
        <f>IFERROR(INDEX(BUDGET!$P:$P,MATCH(_xlfn.CONCAT(SAVINGS!C$5,SAVINGS!$A6),BUDGET!$C:$C,0)),"")</f>
        <v>9.615384615384615</v>
      </c>
      <c r="E6" s="121"/>
      <c r="F6" s="113" t="str">
        <f>IFERROR(INDEX(BUDGET!$I:$I,MATCH(_xlfn.CONCAT(SAVINGS!F$5,SAVINGS!$A6),BUDGET!$C:$C,0)),"")</f>
        <v>Christmas</v>
      </c>
      <c r="G6" s="114">
        <f>IFERROR(INDEX(BUDGET!$P:$P,MATCH(_xlfn.CONCAT(SAVINGS!F$5,SAVINGS!$A6),BUDGET!$C:$C,0)),"")</f>
        <v>11.538461538461538</v>
      </c>
      <c r="H6" s="121"/>
      <c r="I6" s="113" t="str">
        <f>IFERROR(INDEX(BUDGET!$I:$I,MATCH(_xlfn.CONCAT(SAVINGS!I$5,SAVINGS!$A6),BUDGET!$C:$C,0)),"")</f>
        <v/>
      </c>
      <c r="J6" s="114" t="str">
        <f>IFERROR(INDEX(BUDGET!$P:$P,MATCH(_xlfn.CONCAT(SAVINGS!I$5,SAVINGS!$A6),BUDGET!$C:$C,0)),"")</f>
        <v/>
      </c>
      <c r="L6" s="109"/>
      <c r="M6" s="109"/>
    </row>
    <row r="7" spans="1:13" s="104" customFormat="1" ht="19.5" customHeight="1">
      <c r="A7" s="104">
        <v>2</v>
      </c>
      <c r="B7" s="121"/>
      <c r="C7" s="113" t="str">
        <f>IFERROR(INDEX(BUDGET!$I:$I,MATCH(_xlfn.CONCAT(SAVINGS!C$5,SAVINGS!$A7),BUDGET!$C:$C,0)),"")</f>
        <v>Annual service</v>
      </c>
      <c r="D7" s="114">
        <f>IFERROR(INDEX(BUDGET!$P:$P,MATCH(_xlfn.CONCAT(SAVINGS!C$5,SAVINGS!$A7),BUDGET!$C:$C,0)),"")</f>
        <v>11.538461538461538</v>
      </c>
      <c r="E7" s="121"/>
      <c r="F7" s="113" t="str">
        <f>IFERROR(INDEX(BUDGET!$I:$I,MATCH(_xlfn.CONCAT(SAVINGS!F$5,SAVINGS!$A7),BUDGET!$C:$C,0)),"")</f>
        <v>Birthdays</v>
      </c>
      <c r="G7" s="114">
        <f>IFERROR(INDEX(BUDGET!$P:$P,MATCH(_xlfn.CONCAT(SAVINGS!F$5,SAVINGS!$A7),BUDGET!$C:$C,0)),"")</f>
        <v>6.9230769230769234</v>
      </c>
      <c r="H7" s="121"/>
      <c r="I7" s="113" t="str">
        <f>IFERROR(INDEX(BUDGET!$I:$I,MATCH(_xlfn.CONCAT(SAVINGS!I$5,SAVINGS!$A7),BUDGET!$C:$C,0)),"")</f>
        <v/>
      </c>
      <c r="J7" s="114" t="str">
        <f>IFERROR(INDEX(BUDGET!$P:$P,MATCH(_xlfn.CONCAT(SAVINGS!I$5,SAVINGS!$A7),BUDGET!$C:$C,0)),"")</f>
        <v/>
      </c>
      <c r="L7" s="109"/>
      <c r="M7" s="109"/>
    </row>
    <row r="8" spans="1:13" s="104" customFormat="1" ht="19.5" customHeight="1">
      <c r="A8" s="104">
        <v>3</v>
      </c>
      <c r="B8" s="121"/>
      <c r="C8" s="113" t="str">
        <f>IFERROR(INDEX(BUDGET!$I:$I,MATCH(_xlfn.CONCAT(SAVINGS!C$5,SAVINGS!$A8),BUDGET!$C:$C,0)),"")</f>
        <v>Breakdown cover</v>
      </c>
      <c r="D8" s="114">
        <f>IFERROR(INDEX(BUDGET!$P:$P,MATCH(_xlfn.CONCAT(SAVINGS!C$5,SAVINGS!$A8),BUDGET!$C:$C,0)),"")</f>
        <v>3.8461538461538463</v>
      </c>
      <c r="E8" s="121"/>
      <c r="F8" s="113" t="str">
        <f>IFERROR(INDEX(BUDGET!$I:$I,MATCH(_xlfn.CONCAT(SAVINGS!F$5,SAVINGS!$A8),BUDGET!$C:$C,0)),"")</f>
        <v>Other gifts</v>
      </c>
      <c r="G8" s="114">
        <f>IFERROR(INDEX(BUDGET!$P:$P,MATCH(_xlfn.CONCAT(SAVINGS!F$5,SAVINGS!$A8),BUDGET!$C:$C,0)),"")</f>
        <v>2.3076923076923075</v>
      </c>
      <c r="H8" s="121"/>
      <c r="I8" s="113" t="str">
        <f>IFERROR(INDEX(BUDGET!$I:$I,MATCH(_xlfn.CONCAT(SAVINGS!I$5,SAVINGS!$A8),BUDGET!$C:$C,0)),"")</f>
        <v/>
      </c>
      <c r="J8" s="114" t="str">
        <f>IFERROR(INDEX(BUDGET!$P:$P,MATCH(_xlfn.CONCAT(SAVINGS!I$5,SAVINGS!$A8),BUDGET!$C:$C,0)),"")</f>
        <v/>
      </c>
      <c r="L8" s="109"/>
      <c r="M8" s="109"/>
    </row>
    <row r="9" spans="1:13" s="104" customFormat="1" ht="19.5" customHeight="1">
      <c r="A9" s="104">
        <v>4</v>
      </c>
      <c r="B9" s="121"/>
      <c r="C9" s="113" t="str">
        <f>IFERROR(INDEX(BUDGET!$I:$I,MATCH(_xlfn.CONCAT(SAVINGS!C$5,SAVINGS!$A9),BUDGET!$C:$C,0)),"")</f>
        <v>Car maintenance</v>
      </c>
      <c r="D9" s="114">
        <f>IFERROR(INDEX(BUDGET!$P:$P,MATCH(_xlfn.CONCAT(SAVINGS!C$5,SAVINGS!$A9),BUDGET!$C:$C,0)),"")</f>
        <v>5.7692307692307692</v>
      </c>
      <c r="E9" s="121"/>
      <c r="F9" s="113" t="str">
        <f>IFERROR(INDEX(BUDGET!$I:$I,MATCH(_xlfn.CONCAT(SAVINGS!F$5,SAVINGS!$A9),BUDGET!$C:$C,0)),"")</f>
        <v/>
      </c>
      <c r="G9" s="114" t="str">
        <f>IFERROR(INDEX(BUDGET!$P:$P,MATCH(_xlfn.CONCAT(SAVINGS!F$5,SAVINGS!$A9),BUDGET!$C:$C,0)),"")</f>
        <v/>
      </c>
      <c r="H9" s="121"/>
      <c r="I9" s="113" t="str">
        <f>IFERROR(INDEX(BUDGET!$I:$I,MATCH(_xlfn.CONCAT(SAVINGS!I$5,SAVINGS!$A9),BUDGET!$C:$C,0)),"")</f>
        <v/>
      </c>
      <c r="J9" s="114" t="str">
        <f>IFERROR(INDEX(BUDGET!$P:$P,MATCH(_xlfn.CONCAT(SAVINGS!I$5,SAVINGS!$A9),BUDGET!$C:$C,0)),"")</f>
        <v/>
      </c>
      <c r="L9" s="109"/>
      <c r="M9" s="109"/>
    </row>
    <row r="10" spans="1:13" s="104" customFormat="1" ht="19.5" customHeight="1">
      <c r="A10" s="104">
        <v>5</v>
      </c>
      <c r="B10" s="121"/>
      <c r="C10" s="113" t="str">
        <f>IFERROR(INDEX(BUDGET!$I:$I,MATCH(_xlfn.CONCAT(SAVINGS!C$5,SAVINGS!$A10),BUDGET!$C:$C,0)),"")</f>
        <v>Other vehicle related future needs</v>
      </c>
      <c r="D10" s="114">
        <f>IFERROR(INDEX(BUDGET!$P:$P,MATCH(_xlfn.CONCAT(SAVINGS!C$5,SAVINGS!$A10),BUDGET!$C:$C,0)),"")</f>
        <v>11.538461538461538</v>
      </c>
      <c r="E10" s="121"/>
      <c r="F10" s="113" t="str">
        <f>IFERROR(INDEX(BUDGET!$I:$I,MATCH(_xlfn.CONCAT(SAVINGS!F$5,SAVINGS!$A10),BUDGET!$C:$C,0)),"")</f>
        <v/>
      </c>
      <c r="G10" s="114" t="str">
        <f>IFERROR(INDEX(BUDGET!$P:$P,MATCH(_xlfn.CONCAT(SAVINGS!F$5,SAVINGS!$A10),BUDGET!$C:$C,0)),"")</f>
        <v/>
      </c>
      <c r="H10" s="121"/>
      <c r="I10" s="113" t="str">
        <f>IFERROR(INDEX(BUDGET!$I:$I,MATCH(_xlfn.CONCAT(SAVINGS!I$5,SAVINGS!$A10),BUDGET!$C:$C,0)),"")</f>
        <v/>
      </c>
      <c r="J10" s="114" t="str">
        <f>IFERROR(INDEX(BUDGET!$P:$P,MATCH(_xlfn.CONCAT(SAVINGS!I$5,SAVINGS!$A10),BUDGET!$C:$C,0)),"")</f>
        <v/>
      </c>
      <c r="L10" s="109"/>
      <c r="M10" s="109"/>
    </row>
    <row r="11" spans="1:13" s="104" customFormat="1" ht="19.5" customHeight="1">
      <c r="A11" s="104">
        <v>6</v>
      </c>
      <c r="B11" s="121"/>
      <c r="C11" s="113" t="str">
        <f>IFERROR(INDEX(BUDGET!$I:$I,MATCH(_xlfn.CONCAT(SAVINGS!C$5,SAVINGS!$A11),BUDGET!$C:$C,0)),"")</f>
        <v/>
      </c>
      <c r="D11" s="114" t="str">
        <f>IFERROR(INDEX(BUDGET!$P:$P,MATCH(_xlfn.CONCAT(SAVINGS!C$5,SAVINGS!$A11),BUDGET!$C:$C,0)),"")</f>
        <v/>
      </c>
      <c r="E11" s="121"/>
      <c r="F11" s="113" t="str">
        <f>IFERROR(INDEX(BUDGET!$I:$I,MATCH(_xlfn.CONCAT(SAVINGS!F$5,SAVINGS!$A11),BUDGET!$C:$C,0)),"")</f>
        <v/>
      </c>
      <c r="G11" s="114" t="str">
        <f>IFERROR(INDEX(BUDGET!$P:$P,MATCH(_xlfn.CONCAT(SAVINGS!F$5,SAVINGS!$A11),BUDGET!$C:$C,0)),"")</f>
        <v/>
      </c>
      <c r="H11" s="121"/>
      <c r="I11" s="113" t="str">
        <f>IFERROR(INDEX(BUDGET!$I:$I,MATCH(_xlfn.CONCAT(SAVINGS!I$5,SAVINGS!$A11),BUDGET!$C:$C,0)),"")</f>
        <v/>
      </c>
      <c r="J11" s="114" t="str">
        <f>IFERROR(INDEX(BUDGET!$P:$P,MATCH(_xlfn.CONCAT(SAVINGS!I$5,SAVINGS!$A11),BUDGET!$C:$C,0)),"")</f>
        <v/>
      </c>
      <c r="L11" s="109"/>
      <c r="M11" s="109"/>
    </row>
    <row r="12" spans="1:13" s="104" customFormat="1" ht="19.5" customHeight="1">
      <c r="A12" s="104">
        <v>7</v>
      </c>
      <c r="B12" s="121"/>
      <c r="C12" s="113" t="str">
        <f>IFERROR(INDEX(BUDGET!$I:$I,MATCH(_xlfn.CONCAT(SAVINGS!C$5,SAVINGS!$A12),BUDGET!$C:$C,0)),"")</f>
        <v/>
      </c>
      <c r="D12" s="114" t="str">
        <f>IFERROR(INDEX(BUDGET!$P:$P,MATCH(_xlfn.CONCAT(SAVINGS!C$5,SAVINGS!$A12),BUDGET!$C:$C,0)),"")</f>
        <v/>
      </c>
      <c r="E12" s="121"/>
      <c r="F12" s="113" t="str">
        <f>IFERROR(INDEX(BUDGET!$I:$I,MATCH(_xlfn.CONCAT(SAVINGS!F$5,SAVINGS!$A12),BUDGET!$C:$C,0)),"")</f>
        <v/>
      </c>
      <c r="G12" s="114" t="str">
        <f>IFERROR(INDEX(BUDGET!$P:$P,MATCH(_xlfn.CONCAT(SAVINGS!F$5,SAVINGS!$A12),BUDGET!$C:$C,0)),"")</f>
        <v/>
      </c>
      <c r="H12" s="121"/>
      <c r="I12" s="113" t="str">
        <f>IFERROR(INDEX(BUDGET!$I:$I,MATCH(_xlfn.CONCAT(SAVINGS!I$5,SAVINGS!$A12),BUDGET!$C:$C,0)),"")</f>
        <v/>
      </c>
      <c r="J12" s="114" t="str">
        <f>IFERROR(INDEX(BUDGET!$P:$P,MATCH(_xlfn.CONCAT(SAVINGS!I$5,SAVINGS!$A12),BUDGET!$C:$C,0)),"")</f>
        <v/>
      </c>
      <c r="L12" s="109"/>
      <c r="M12" s="109"/>
    </row>
    <row r="13" spans="1:13" s="104" customFormat="1" ht="19.5" customHeight="1">
      <c r="A13" s="104">
        <v>8</v>
      </c>
      <c r="B13" s="121"/>
      <c r="C13" s="113" t="str">
        <f>IFERROR(INDEX(BUDGET!$I:$I,MATCH(_xlfn.CONCAT(SAVINGS!C$5,SAVINGS!$A13),BUDGET!$C:$C,0)),"")</f>
        <v/>
      </c>
      <c r="D13" s="114" t="str">
        <f>IFERROR(INDEX(BUDGET!$P:$P,MATCH(_xlfn.CONCAT(SAVINGS!C$5,SAVINGS!$A13),BUDGET!$C:$C,0)),"")</f>
        <v/>
      </c>
      <c r="E13" s="121"/>
      <c r="F13" s="113" t="str">
        <f>IFERROR(INDEX(BUDGET!$I:$I,MATCH(_xlfn.CONCAT(SAVINGS!F$5,SAVINGS!$A13),BUDGET!$C:$C,0)),"")</f>
        <v/>
      </c>
      <c r="G13" s="114" t="str">
        <f>IFERROR(INDEX(BUDGET!$P:$P,MATCH(_xlfn.CONCAT(SAVINGS!F$5,SAVINGS!$A13),BUDGET!$C:$C,0)),"")</f>
        <v/>
      </c>
      <c r="H13" s="121"/>
      <c r="I13" s="113" t="str">
        <f>IFERROR(INDEX(BUDGET!$I:$I,MATCH(_xlfn.CONCAT(SAVINGS!I$5,SAVINGS!$A13),BUDGET!$C:$C,0)),"")</f>
        <v/>
      </c>
      <c r="J13" s="114" t="str">
        <f>IFERROR(INDEX(BUDGET!$P:$P,MATCH(_xlfn.CONCAT(SAVINGS!I$5,SAVINGS!$A13),BUDGET!$C:$C,0)),"")</f>
        <v/>
      </c>
      <c r="L13" s="109"/>
      <c r="M13" s="109"/>
    </row>
    <row r="14" spans="1:13" s="104" customFormat="1" ht="19.5" customHeight="1">
      <c r="A14" s="104">
        <v>9</v>
      </c>
      <c r="B14" s="121"/>
      <c r="C14" s="113" t="str">
        <f>IFERROR(INDEX(BUDGET!$I:$I,MATCH(_xlfn.CONCAT(SAVINGS!C$5,SAVINGS!$A14),BUDGET!$C:$C,0)),"")</f>
        <v/>
      </c>
      <c r="D14" s="114" t="str">
        <f>IFERROR(INDEX(BUDGET!$P:$P,MATCH(_xlfn.CONCAT(SAVINGS!C$5,SAVINGS!$A14),BUDGET!$C:$C,0)),"")</f>
        <v/>
      </c>
      <c r="E14" s="121"/>
      <c r="F14" s="113" t="str">
        <f>IFERROR(INDEX(BUDGET!$I:$I,MATCH(_xlfn.CONCAT(SAVINGS!F$5,SAVINGS!$A14),BUDGET!$C:$C,0)),"")</f>
        <v/>
      </c>
      <c r="G14" s="114" t="str">
        <f>IFERROR(INDEX(BUDGET!$P:$P,MATCH(_xlfn.CONCAT(SAVINGS!F$5,SAVINGS!$A14),BUDGET!$C:$C,0)),"")</f>
        <v/>
      </c>
      <c r="H14" s="121"/>
      <c r="I14" s="113" t="str">
        <f>IFERROR(INDEX(BUDGET!$I:$I,MATCH(_xlfn.CONCAT(SAVINGS!I$5,SAVINGS!$A14),BUDGET!$C:$C,0)),"")</f>
        <v/>
      </c>
      <c r="J14" s="114" t="str">
        <f>IFERROR(INDEX(BUDGET!$P:$P,MATCH(_xlfn.CONCAT(SAVINGS!I$5,SAVINGS!$A14),BUDGET!$C:$C,0)),"")</f>
        <v/>
      </c>
      <c r="L14" s="109"/>
      <c r="M14" s="109"/>
    </row>
    <row r="15" spans="1:13" s="104" customFormat="1" ht="19.5" customHeight="1" thickBot="1">
      <c r="A15" s="104">
        <v>10</v>
      </c>
      <c r="B15" s="121"/>
      <c r="C15" s="115" t="str">
        <f>IFERROR(INDEX(BUDGET!$I:$I,MATCH(_xlfn.CONCAT(SAVINGS!C$5,SAVINGS!$A15),BUDGET!$C:$C,0)),"")</f>
        <v/>
      </c>
      <c r="D15" s="116" t="str">
        <f>IFERROR(INDEX(BUDGET!$P:$P,MATCH(_xlfn.CONCAT(SAVINGS!C$5,SAVINGS!$A15),BUDGET!$C:$C,0)),"")</f>
        <v/>
      </c>
      <c r="E15" s="121"/>
      <c r="F15" s="115" t="str">
        <f>IFERROR(INDEX(BUDGET!$I:$I,MATCH(_xlfn.CONCAT(SAVINGS!F$5,SAVINGS!$A15),BUDGET!$C:$C,0)),"")</f>
        <v/>
      </c>
      <c r="G15" s="116" t="str">
        <f>IFERROR(INDEX(BUDGET!$P:$P,MATCH(_xlfn.CONCAT(SAVINGS!F$5,SAVINGS!$A15),BUDGET!$C:$C,0)),"")</f>
        <v/>
      </c>
      <c r="H15" s="121"/>
      <c r="I15" s="115" t="str">
        <f>IFERROR(INDEX(BUDGET!$I:$I,MATCH(_xlfn.CONCAT(SAVINGS!I$5,SAVINGS!$A15),BUDGET!$C:$C,0)),"")</f>
        <v/>
      </c>
      <c r="J15" s="116" t="str">
        <f>IFERROR(INDEX(BUDGET!$P:$P,MATCH(_xlfn.CONCAT(SAVINGS!I$5,SAVINGS!$A15),BUDGET!$C:$C,0)),"")</f>
        <v/>
      </c>
      <c r="L15" s="109"/>
      <c r="M15" s="109"/>
    </row>
    <row r="16" spans="1:13" s="104" customFormat="1" ht="19.5" customHeight="1" thickBot="1">
      <c r="B16" s="121"/>
      <c r="C16" s="111"/>
      <c r="D16" s="112"/>
      <c r="E16" s="121"/>
      <c r="F16" s="109"/>
      <c r="G16" s="109"/>
      <c r="H16" s="121"/>
      <c r="I16" s="109"/>
      <c r="J16" s="109"/>
      <c r="L16" s="109"/>
      <c r="M16" s="109"/>
    </row>
    <row r="17" spans="1:13" s="104" customFormat="1" ht="19.5" customHeight="1" thickBot="1">
      <c r="B17" s="121">
        <v>4</v>
      </c>
      <c r="C17" s="124" t="str">
        <f>IFERROR(UPPER(INDEX(BUDGET!$K:$K,MATCH(SAVINGS!B17,BUDGET!$E:$E,0))),"NOT IN USE")</f>
        <v>NOT IN USE</v>
      </c>
      <c r="D17" s="125">
        <f>SUBTOTAL(9,D18:D27)</f>
        <v>0</v>
      </c>
      <c r="E17" s="121">
        <v>5</v>
      </c>
      <c r="F17" s="124" t="str">
        <f>IFERROR(UPPER(INDEX(BUDGET!$K:$K,MATCH(SAVINGS!E17,BUDGET!$E:$E,0))),"NOT IN USE")</f>
        <v>NOT IN USE</v>
      </c>
      <c r="G17" s="125">
        <f>SUBTOTAL(9,G18:G27)</f>
        <v>0</v>
      </c>
      <c r="H17" s="121">
        <v>6</v>
      </c>
      <c r="I17" s="124" t="str">
        <f>IFERROR(UPPER(INDEX(BUDGET!$K:$K,MATCH(SAVINGS!H17,BUDGET!$E:$E,0))),"NOT IN USE")</f>
        <v>NOT IN USE</v>
      </c>
      <c r="J17" s="125">
        <f>SUBTOTAL(9,J18:J27)</f>
        <v>0</v>
      </c>
      <c r="L17" s="109"/>
      <c r="M17" s="109"/>
    </row>
    <row r="18" spans="1:13" s="104" customFormat="1" ht="19.5" customHeight="1">
      <c r="A18" s="104">
        <v>1</v>
      </c>
      <c r="B18" s="121"/>
      <c r="C18" s="113" t="str">
        <f>IFERROR(INDEX(BUDGET!$I:$I,MATCH(_xlfn.CONCAT(SAVINGS!C$17,SAVINGS!$A18),BUDGET!$C:$C,0)),"")</f>
        <v/>
      </c>
      <c r="D18" s="114" t="str">
        <f>IFERROR(INDEX(BUDGET!$P:$P,MATCH(_xlfn.CONCAT(SAVINGS!C$17,SAVINGS!$A18),BUDGET!$C:$C,0)),"")</f>
        <v/>
      </c>
      <c r="E18" s="121"/>
      <c r="F18" s="113" t="str">
        <f>IFERROR(INDEX(BUDGET!$I:$I,MATCH(_xlfn.CONCAT(SAVINGS!F$17,SAVINGS!$A18),BUDGET!$C:$C,0)),"")</f>
        <v/>
      </c>
      <c r="G18" s="114" t="str">
        <f>IFERROR(INDEX(BUDGET!$P:$P,MATCH(_xlfn.CONCAT(SAVINGS!F$17,SAVINGS!$A18),BUDGET!$C:$C,0)),"")</f>
        <v/>
      </c>
      <c r="H18" s="121"/>
      <c r="I18" s="113" t="str">
        <f>IFERROR(INDEX(BUDGET!$I:$I,MATCH(_xlfn.CONCAT(SAVINGS!I$17,SAVINGS!$A18),BUDGET!$C:$C,0)),"")</f>
        <v/>
      </c>
      <c r="J18" s="114" t="str">
        <f>IFERROR(INDEX(BUDGET!$P:$P,MATCH(_xlfn.CONCAT(SAVINGS!I$17,SAVINGS!$A18),BUDGET!$C:$C,0)),"")</f>
        <v/>
      </c>
      <c r="L18" s="109"/>
      <c r="M18" s="109"/>
    </row>
    <row r="19" spans="1:13" s="104" customFormat="1" ht="19.5" customHeight="1">
      <c r="A19" s="104">
        <v>2</v>
      </c>
      <c r="B19" s="121"/>
      <c r="C19" s="113" t="str">
        <f>IFERROR(INDEX(BUDGET!$I:$I,MATCH(_xlfn.CONCAT(SAVINGS!C$17,SAVINGS!$A19),BUDGET!$C:$C,0)),"")</f>
        <v/>
      </c>
      <c r="D19" s="114" t="str">
        <f>IFERROR(INDEX(BUDGET!$P:$P,MATCH(_xlfn.CONCAT(SAVINGS!C$17,SAVINGS!$A19),BUDGET!$C:$C,0)),"")</f>
        <v/>
      </c>
      <c r="E19" s="121"/>
      <c r="F19" s="113" t="str">
        <f>IFERROR(INDEX(BUDGET!$I:$I,MATCH(_xlfn.CONCAT(SAVINGS!F$17,SAVINGS!$A19),BUDGET!$C:$C,0)),"")</f>
        <v/>
      </c>
      <c r="G19" s="114" t="str">
        <f>IFERROR(INDEX(BUDGET!$P:$P,MATCH(_xlfn.CONCAT(SAVINGS!F$17,SAVINGS!$A19),BUDGET!$C:$C,0)),"")</f>
        <v/>
      </c>
      <c r="H19" s="121"/>
      <c r="I19" s="113" t="str">
        <f>IFERROR(INDEX(BUDGET!$I:$I,MATCH(_xlfn.CONCAT(SAVINGS!I$17,SAVINGS!$A19),BUDGET!$C:$C,0)),"")</f>
        <v/>
      </c>
      <c r="J19" s="114" t="str">
        <f>IFERROR(INDEX(BUDGET!$P:$P,MATCH(_xlfn.CONCAT(SAVINGS!I$17,SAVINGS!$A19),BUDGET!$C:$C,0)),"")</f>
        <v/>
      </c>
      <c r="L19" s="109"/>
      <c r="M19" s="109"/>
    </row>
    <row r="20" spans="1:13" s="104" customFormat="1" ht="19.5" customHeight="1">
      <c r="A20" s="104">
        <v>3</v>
      </c>
      <c r="B20" s="121"/>
      <c r="C20" s="113" t="str">
        <f>IFERROR(INDEX(BUDGET!$I:$I,MATCH(_xlfn.CONCAT(SAVINGS!C$17,SAVINGS!$A20),BUDGET!$C:$C,0)),"")</f>
        <v/>
      </c>
      <c r="D20" s="114" t="str">
        <f>IFERROR(INDEX(BUDGET!$P:$P,MATCH(_xlfn.CONCAT(SAVINGS!C$17,SAVINGS!$A20),BUDGET!$C:$C,0)),"")</f>
        <v/>
      </c>
      <c r="E20" s="121"/>
      <c r="F20" s="113" t="str">
        <f>IFERROR(INDEX(BUDGET!$I:$I,MATCH(_xlfn.CONCAT(SAVINGS!F$17,SAVINGS!$A20),BUDGET!$C:$C,0)),"")</f>
        <v/>
      </c>
      <c r="G20" s="114" t="str">
        <f>IFERROR(INDEX(BUDGET!$P:$P,MATCH(_xlfn.CONCAT(SAVINGS!F$17,SAVINGS!$A20),BUDGET!$C:$C,0)),"")</f>
        <v/>
      </c>
      <c r="H20" s="121"/>
      <c r="I20" s="113" t="str">
        <f>IFERROR(INDEX(BUDGET!$I:$I,MATCH(_xlfn.CONCAT(SAVINGS!I$17,SAVINGS!$A20),BUDGET!$C:$C,0)),"")</f>
        <v/>
      </c>
      <c r="J20" s="114" t="str">
        <f>IFERROR(INDEX(BUDGET!$P:$P,MATCH(_xlfn.CONCAT(SAVINGS!I$17,SAVINGS!$A20),BUDGET!$C:$C,0)),"")</f>
        <v/>
      </c>
      <c r="L20" s="109"/>
      <c r="M20" s="109"/>
    </row>
    <row r="21" spans="1:13" s="104" customFormat="1" ht="19.5" customHeight="1">
      <c r="A21" s="104">
        <v>4</v>
      </c>
      <c r="B21" s="121"/>
      <c r="C21" s="113" t="str">
        <f>IFERROR(INDEX(BUDGET!$I:$I,MATCH(_xlfn.CONCAT(SAVINGS!C$17,SAVINGS!$A21),BUDGET!$C:$C,0)),"")</f>
        <v/>
      </c>
      <c r="D21" s="114" t="str">
        <f>IFERROR(INDEX(BUDGET!$P:$P,MATCH(_xlfn.CONCAT(SAVINGS!C$17,SAVINGS!$A21),BUDGET!$C:$C,0)),"")</f>
        <v/>
      </c>
      <c r="E21" s="121"/>
      <c r="F21" s="113" t="str">
        <f>IFERROR(INDEX(BUDGET!$I:$I,MATCH(_xlfn.CONCAT(SAVINGS!F$17,SAVINGS!$A21),BUDGET!$C:$C,0)),"")</f>
        <v/>
      </c>
      <c r="G21" s="114" t="str">
        <f>IFERROR(INDEX(BUDGET!$P:$P,MATCH(_xlfn.CONCAT(SAVINGS!F$17,SAVINGS!$A21),BUDGET!$C:$C,0)),"")</f>
        <v/>
      </c>
      <c r="H21" s="121"/>
      <c r="I21" s="113" t="str">
        <f>IFERROR(INDEX(BUDGET!$I:$I,MATCH(_xlfn.CONCAT(SAVINGS!I$17,SAVINGS!$A21),BUDGET!$C:$C,0)),"")</f>
        <v/>
      </c>
      <c r="J21" s="114" t="str">
        <f>IFERROR(INDEX(BUDGET!$P:$P,MATCH(_xlfn.CONCAT(SAVINGS!I$17,SAVINGS!$A21),BUDGET!$C:$C,0)),"")</f>
        <v/>
      </c>
      <c r="L21" s="109"/>
      <c r="M21" s="109"/>
    </row>
    <row r="22" spans="1:13" s="104" customFormat="1" ht="19.5" customHeight="1">
      <c r="A22" s="104">
        <v>5</v>
      </c>
      <c r="B22" s="121"/>
      <c r="C22" s="113" t="str">
        <f>IFERROR(INDEX(BUDGET!$I:$I,MATCH(_xlfn.CONCAT(SAVINGS!C$17,SAVINGS!$A22),BUDGET!$C:$C,0)),"")</f>
        <v/>
      </c>
      <c r="D22" s="114" t="str">
        <f>IFERROR(INDEX(BUDGET!$P:$P,MATCH(_xlfn.CONCAT(SAVINGS!C$17,SAVINGS!$A22),BUDGET!$C:$C,0)),"")</f>
        <v/>
      </c>
      <c r="E22" s="121"/>
      <c r="F22" s="113" t="str">
        <f>IFERROR(INDEX(BUDGET!$I:$I,MATCH(_xlfn.CONCAT(SAVINGS!F$17,SAVINGS!$A22),BUDGET!$C:$C,0)),"")</f>
        <v/>
      </c>
      <c r="G22" s="114" t="str">
        <f>IFERROR(INDEX(BUDGET!$P:$P,MATCH(_xlfn.CONCAT(SAVINGS!F$17,SAVINGS!$A22),BUDGET!$C:$C,0)),"")</f>
        <v/>
      </c>
      <c r="H22" s="121"/>
      <c r="I22" s="113" t="str">
        <f>IFERROR(INDEX(BUDGET!$I:$I,MATCH(_xlfn.CONCAT(SAVINGS!I$17,SAVINGS!$A22),BUDGET!$C:$C,0)),"")</f>
        <v/>
      </c>
      <c r="J22" s="114" t="str">
        <f>IFERROR(INDEX(BUDGET!$P:$P,MATCH(_xlfn.CONCAT(SAVINGS!I$17,SAVINGS!$A22),BUDGET!$C:$C,0)),"")</f>
        <v/>
      </c>
      <c r="L22" s="109"/>
      <c r="M22" s="109"/>
    </row>
    <row r="23" spans="1:13" s="104" customFormat="1" ht="19.5" customHeight="1">
      <c r="A23" s="104">
        <v>6</v>
      </c>
      <c r="B23" s="121"/>
      <c r="C23" s="113" t="str">
        <f>IFERROR(INDEX(BUDGET!$I:$I,MATCH(_xlfn.CONCAT(SAVINGS!C$17,SAVINGS!$A23),BUDGET!$C:$C,0)),"")</f>
        <v/>
      </c>
      <c r="D23" s="114" t="str">
        <f>IFERROR(INDEX(BUDGET!$P:$P,MATCH(_xlfn.CONCAT(SAVINGS!C$17,SAVINGS!$A23),BUDGET!$C:$C,0)),"")</f>
        <v/>
      </c>
      <c r="E23" s="121"/>
      <c r="F23" s="113" t="str">
        <f>IFERROR(INDEX(BUDGET!$I:$I,MATCH(_xlfn.CONCAT(SAVINGS!F$17,SAVINGS!$A23),BUDGET!$C:$C,0)),"")</f>
        <v/>
      </c>
      <c r="G23" s="114" t="str">
        <f>IFERROR(INDEX(BUDGET!$P:$P,MATCH(_xlfn.CONCAT(SAVINGS!F$17,SAVINGS!$A23),BUDGET!$C:$C,0)),"")</f>
        <v/>
      </c>
      <c r="H23" s="121"/>
      <c r="I23" s="113" t="str">
        <f>IFERROR(INDEX(BUDGET!$I:$I,MATCH(_xlfn.CONCAT(SAVINGS!I$17,SAVINGS!$A23),BUDGET!$C:$C,0)),"")</f>
        <v/>
      </c>
      <c r="J23" s="114" t="str">
        <f>IFERROR(INDEX(BUDGET!$P:$P,MATCH(_xlfn.CONCAT(SAVINGS!I$17,SAVINGS!$A23),BUDGET!$C:$C,0)),"")</f>
        <v/>
      </c>
      <c r="L23" s="109"/>
      <c r="M23" s="109"/>
    </row>
    <row r="24" spans="1:13" s="104" customFormat="1" ht="19.5" customHeight="1">
      <c r="A24" s="104">
        <v>7</v>
      </c>
      <c r="B24" s="121"/>
      <c r="C24" s="113" t="str">
        <f>IFERROR(INDEX(BUDGET!$I:$I,MATCH(_xlfn.CONCAT(SAVINGS!C$17,SAVINGS!$A24),BUDGET!$C:$C,0)),"")</f>
        <v/>
      </c>
      <c r="D24" s="114" t="str">
        <f>IFERROR(INDEX(BUDGET!$P:$P,MATCH(_xlfn.CONCAT(SAVINGS!C$17,SAVINGS!$A24),BUDGET!$C:$C,0)),"")</f>
        <v/>
      </c>
      <c r="E24" s="121"/>
      <c r="F24" s="113" t="str">
        <f>IFERROR(INDEX(BUDGET!$I:$I,MATCH(_xlfn.CONCAT(SAVINGS!F$17,SAVINGS!$A24),BUDGET!$C:$C,0)),"")</f>
        <v/>
      </c>
      <c r="G24" s="114" t="str">
        <f>IFERROR(INDEX(BUDGET!$P:$P,MATCH(_xlfn.CONCAT(SAVINGS!F$17,SAVINGS!$A24),BUDGET!$C:$C,0)),"")</f>
        <v/>
      </c>
      <c r="H24" s="121"/>
      <c r="I24" s="113" t="str">
        <f>IFERROR(INDEX(BUDGET!$I:$I,MATCH(_xlfn.CONCAT(SAVINGS!I$17,SAVINGS!$A24),BUDGET!$C:$C,0)),"")</f>
        <v/>
      </c>
      <c r="J24" s="114" t="str">
        <f>IFERROR(INDEX(BUDGET!$P:$P,MATCH(_xlfn.CONCAT(SAVINGS!I$17,SAVINGS!$A24),BUDGET!$C:$C,0)),"")</f>
        <v/>
      </c>
      <c r="L24" s="109"/>
      <c r="M24" s="109"/>
    </row>
    <row r="25" spans="1:13" s="104" customFormat="1" ht="19.5" customHeight="1">
      <c r="A25" s="104">
        <v>8</v>
      </c>
      <c r="B25" s="121"/>
      <c r="C25" s="113" t="str">
        <f>IFERROR(INDEX(BUDGET!$I:$I,MATCH(_xlfn.CONCAT(SAVINGS!C$17,SAVINGS!$A25),BUDGET!$C:$C,0)),"")</f>
        <v/>
      </c>
      <c r="D25" s="114" t="str">
        <f>IFERROR(INDEX(BUDGET!$P:$P,MATCH(_xlfn.CONCAT(SAVINGS!C$17,SAVINGS!$A25),BUDGET!$C:$C,0)),"")</f>
        <v/>
      </c>
      <c r="E25" s="121"/>
      <c r="F25" s="113" t="str">
        <f>IFERROR(INDEX(BUDGET!$I:$I,MATCH(_xlfn.CONCAT(SAVINGS!F$17,SAVINGS!$A25),BUDGET!$C:$C,0)),"")</f>
        <v/>
      </c>
      <c r="G25" s="114" t="str">
        <f>IFERROR(INDEX(BUDGET!$P:$P,MATCH(_xlfn.CONCAT(SAVINGS!F$17,SAVINGS!$A25),BUDGET!$C:$C,0)),"")</f>
        <v/>
      </c>
      <c r="H25" s="121"/>
      <c r="I25" s="113" t="str">
        <f>IFERROR(INDEX(BUDGET!$I:$I,MATCH(_xlfn.CONCAT(SAVINGS!I$17,SAVINGS!$A25),BUDGET!$C:$C,0)),"")</f>
        <v/>
      </c>
      <c r="J25" s="114" t="str">
        <f>IFERROR(INDEX(BUDGET!$P:$P,MATCH(_xlfn.CONCAT(SAVINGS!I$17,SAVINGS!$A25),BUDGET!$C:$C,0)),"")</f>
        <v/>
      </c>
      <c r="L25" s="109"/>
      <c r="M25" s="109"/>
    </row>
    <row r="26" spans="1:13" s="104" customFormat="1" ht="19.5" customHeight="1">
      <c r="A26" s="104">
        <v>9</v>
      </c>
      <c r="B26" s="121"/>
      <c r="C26" s="113" t="str">
        <f>IFERROR(INDEX(BUDGET!$I:$I,MATCH(_xlfn.CONCAT(SAVINGS!C$17,SAVINGS!$A26),BUDGET!$C:$C,0)),"")</f>
        <v/>
      </c>
      <c r="D26" s="114" t="str">
        <f>IFERROR(INDEX(BUDGET!$P:$P,MATCH(_xlfn.CONCAT(SAVINGS!C$17,SAVINGS!$A26),BUDGET!$C:$C,0)),"")</f>
        <v/>
      </c>
      <c r="E26" s="121"/>
      <c r="F26" s="113" t="str">
        <f>IFERROR(INDEX(BUDGET!$I:$I,MATCH(_xlfn.CONCAT(SAVINGS!F$17,SAVINGS!$A26),BUDGET!$C:$C,0)),"")</f>
        <v/>
      </c>
      <c r="G26" s="114" t="str">
        <f>IFERROR(INDEX(BUDGET!$P:$P,MATCH(_xlfn.CONCAT(SAVINGS!F$17,SAVINGS!$A26),BUDGET!$C:$C,0)),"")</f>
        <v/>
      </c>
      <c r="H26" s="121"/>
      <c r="I26" s="113" t="str">
        <f>IFERROR(INDEX(BUDGET!$I:$I,MATCH(_xlfn.CONCAT(SAVINGS!I$17,SAVINGS!$A26),BUDGET!$C:$C,0)),"")</f>
        <v/>
      </c>
      <c r="J26" s="114" t="str">
        <f>IFERROR(INDEX(BUDGET!$P:$P,MATCH(_xlfn.CONCAT(SAVINGS!I$17,SAVINGS!$A26),BUDGET!$C:$C,0)),"")</f>
        <v/>
      </c>
      <c r="L26" s="109"/>
      <c r="M26" s="109"/>
    </row>
    <row r="27" spans="1:13" s="104" customFormat="1" ht="19.5" customHeight="1" thickBot="1">
      <c r="A27" s="104">
        <v>10</v>
      </c>
      <c r="B27" s="121"/>
      <c r="C27" s="115" t="str">
        <f>IFERROR(INDEX(BUDGET!$I:$I,MATCH(_xlfn.CONCAT(SAVINGS!C$17,SAVINGS!$A27),BUDGET!$C:$C,0)),"")</f>
        <v/>
      </c>
      <c r="D27" s="116" t="str">
        <f>IFERROR(INDEX(BUDGET!$P:$P,MATCH(_xlfn.CONCAT(SAVINGS!C$17,SAVINGS!$A27),BUDGET!$C:$C,0)),"")</f>
        <v/>
      </c>
      <c r="E27" s="121"/>
      <c r="F27" s="115" t="str">
        <f>IFERROR(INDEX(BUDGET!$I:$I,MATCH(_xlfn.CONCAT(SAVINGS!F$17,SAVINGS!$A27),BUDGET!$C:$C,0)),"")</f>
        <v/>
      </c>
      <c r="G27" s="116" t="str">
        <f>IFERROR(INDEX(BUDGET!$P:$P,MATCH(_xlfn.CONCAT(SAVINGS!F$17,SAVINGS!$A27),BUDGET!$C:$C,0)),"")</f>
        <v/>
      </c>
      <c r="H27" s="121"/>
      <c r="I27" s="115" t="str">
        <f>IFERROR(INDEX(BUDGET!$I:$I,MATCH(_xlfn.CONCAT(SAVINGS!I$17,SAVINGS!$A27),BUDGET!$C:$C,0)),"")</f>
        <v/>
      </c>
      <c r="J27" s="116" t="str">
        <f>IFERROR(INDEX(BUDGET!$P:$P,MATCH(_xlfn.CONCAT(SAVINGS!I$17,SAVINGS!$A27),BUDGET!$C:$C,0)),"")</f>
        <v/>
      </c>
      <c r="L27" s="109"/>
      <c r="M27" s="109"/>
    </row>
    <row r="28" spans="1:13" s="104" customFormat="1" ht="19.5" customHeight="1" thickBot="1">
      <c r="B28" s="121"/>
      <c r="C28" s="111"/>
      <c r="D28" s="112"/>
      <c r="E28" s="121"/>
      <c r="F28" s="109"/>
      <c r="G28" s="109"/>
      <c r="H28" s="121"/>
      <c r="I28" s="111"/>
      <c r="J28" s="112"/>
      <c r="L28" s="109"/>
      <c r="M28" s="109"/>
    </row>
    <row r="29" spans="1:13" s="104" customFormat="1" ht="19.5" customHeight="1" thickBot="1">
      <c r="B29" s="121">
        <v>7</v>
      </c>
      <c r="C29" s="124" t="str">
        <f>IFERROR(UPPER(INDEX(BUDGET!$K:$K,MATCH(SAVINGS!B29,BUDGET!$E:$E,0))),"NOT IN USE")</f>
        <v>NOT IN USE</v>
      </c>
      <c r="D29" s="125">
        <f>SUBTOTAL(9,D30:D39)</f>
        <v>0</v>
      </c>
      <c r="E29" s="121">
        <v>8</v>
      </c>
      <c r="F29" s="124" t="str">
        <f>IFERROR(UPPER(INDEX(BUDGET!$K:$K,MATCH(SAVINGS!E29,BUDGET!$E:$E,0))),"NOT IN USE")</f>
        <v>NOT IN USE</v>
      </c>
      <c r="G29" s="125">
        <f>SUBTOTAL(9,G30:G39)</f>
        <v>0</v>
      </c>
      <c r="H29" s="121">
        <v>9</v>
      </c>
      <c r="I29" s="124" t="str">
        <f>IFERROR(UPPER(INDEX(BUDGET!$K:$K,MATCH(SAVINGS!H29,BUDGET!$E:$E,0))),"NOT IN USE")</f>
        <v>NOT IN USE</v>
      </c>
      <c r="J29" s="125">
        <f>SUBTOTAL(9,J30:J39)</f>
        <v>0</v>
      </c>
      <c r="L29" s="109"/>
      <c r="M29" s="109"/>
    </row>
    <row r="30" spans="1:13" s="104" customFormat="1" ht="19.5" customHeight="1">
      <c r="A30" s="104">
        <v>1</v>
      </c>
      <c r="B30" s="121"/>
      <c r="C30" s="113" t="str">
        <f>IFERROR(INDEX(BUDGET!$I:$I,MATCH(_xlfn.CONCAT(SAVINGS!C$29,SAVINGS!$A30),BUDGET!$C:$C,0)),"")</f>
        <v/>
      </c>
      <c r="D30" s="114" t="str">
        <f>IFERROR(INDEX(BUDGET!$P:$P,MATCH(_xlfn.CONCAT(SAVINGS!C$29,SAVINGS!$A30),BUDGET!$C:$C,0)),"")</f>
        <v/>
      </c>
      <c r="E30" s="121"/>
      <c r="F30" s="113" t="str">
        <f>IFERROR(INDEX(BUDGET!$I:$I,MATCH(_xlfn.CONCAT(SAVINGS!F$29,SAVINGS!$A30),BUDGET!$C:$C,0)),"")</f>
        <v/>
      </c>
      <c r="G30" s="114" t="str">
        <f>IFERROR(INDEX(BUDGET!$P:$P,MATCH(_xlfn.CONCAT(SAVINGS!F$29,SAVINGS!$A30),BUDGET!$C:$C,0)),"")</f>
        <v/>
      </c>
      <c r="H30" s="121"/>
      <c r="I30" s="113" t="str">
        <f>IFERROR(INDEX(BUDGET!$I:$I,MATCH(_xlfn.CONCAT(SAVINGS!I$29,SAVINGS!$A30),BUDGET!$C:$C,0)),"")</f>
        <v/>
      </c>
      <c r="J30" s="114" t="str">
        <f>IFERROR(INDEX(BUDGET!$P:$P,MATCH(_xlfn.CONCAT(SAVINGS!I$29,SAVINGS!$A30),BUDGET!$C:$C,0)),"")</f>
        <v/>
      </c>
      <c r="L30" s="109"/>
      <c r="M30" s="109"/>
    </row>
    <row r="31" spans="1:13" s="104" customFormat="1" ht="19.5" customHeight="1">
      <c r="A31" s="104">
        <v>2</v>
      </c>
      <c r="B31" s="121"/>
      <c r="C31" s="113" t="str">
        <f>IFERROR(INDEX(BUDGET!$I:$I,MATCH(_xlfn.CONCAT(SAVINGS!C$29,SAVINGS!$A31),BUDGET!$C:$C,0)),"")</f>
        <v/>
      </c>
      <c r="D31" s="114" t="str">
        <f>IFERROR(INDEX(BUDGET!$P:$P,MATCH(_xlfn.CONCAT(SAVINGS!C$29,SAVINGS!$A31),BUDGET!$C:$C,0)),"")</f>
        <v/>
      </c>
      <c r="E31" s="121"/>
      <c r="F31" s="113" t="str">
        <f>IFERROR(INDEX(BUDGET!$I:$I,MATCH(_xlfn.CONCAT(SAVINGS!F$29,SAVINGS!$A31),BUDGET!$C:$C,0)),"")</f>
        <v/>
      </c>
      <c r="G31" s="114" t="str">
        <f>IFERROR(INDEX(BUDGET!$P:$P,MATCH(_xlfn.CONCAT(SAVINGS!F$29,SAVINGS!$A31),BUDGET!$C:$C,0)),"")</f>
        <v/>
      </c>
      <c r="H31" s="121"/>
      <c r="I31" s="113" t="str">
        <f>IFERROR(INDEX(BUDGET!$I:$I,MATCH(_xlfn.CONCAT(SAVINGS!I$29,SAVINGS!$A31),BUDGET!$C:$C,0)),"")</f>
        <v/>
      </c>
      <c r="J31" s="114" t="str">
        <f>IFERROR(INDEX(BUDGET!$P:$P,MATCH(_xlfn.CONCAT(SAVINGS!I$29,SAVINGS!$A31),BUDGET!$C:$C,0)),"")</f>
        <v/>
      </c>
      <c r="L31" s="109"/>
      <c r="M31" s="109"/>
    </row>
    <row r="32" spans="1:13" s="104" customFormat="1" ht="19.5" customHeight="1">
      <c r="A32" s="104">
        <v>3</v>
      </c>
      <c r="B32" s="121"/>
      <c r="C32" s="113" t="str">
        <f>IFERROR(INDEX(BUDGET!$I:$I,MATCH(_xlfn.CONCAT(SAVINGS!C$29,SAVINGS!$A32),BUDGET!$C:$C,0)),"")</f>
        <v/>
      </c>
      <c r="D32" s="114" t="str">
        <f>IFERROR(INDEX(BUDGET!$P:$P,MATCH(_xlfn.CONCAT(SAVINGS!C$29,SAVINGS!$A32),BUDGET!$C:$C,0)),"")</f>
        <v/>
      </c>
      <c r="E32" s="121"/>
      <c r="F32" s="113" t="str">
        <f>IFERROR(INDEX(BUDGET!$I:$I,MATCH(_xlfn.CONCAT(SAVINGS!F$29,SAVINGS!$A32),BUDGET!$C:$C,0)),"")</f>
        <v/>
      </c>
      <c r="G32" s="114" t="str">
        <f>IFERROR(INDEX(BUDGET!$P:$P,MATCH(_xlfn.CONCAT(SAVINGS!F$29,SAVINGS!$A32),BUDGET!$C:$C,0)),"")</f>
        <v/>
      </c>
      <c r="H32" s="121"/>
      <c r="I32" s="113" t="str">
        <f>IFERROR(INDEX(BUDGET!$I:$I,MATCH(_xlfn.CONCAT(SAVINGS!I$29,SAVINGS!$A32),BUDGET!$C:$C,0)),"")</f>
        <v/>
      </c>
      <c r="J32" s="114" t="str">
        <f>IFERROR(INDEX(BUDGET!$P:$P,MATCH(_xlfn.CONCAT(SAVINGS!I$29,SAVINGS!$A32),BUDGET!$C:$C,0)),"")</f>
        <v/>
      </c>
      <c r="L32" s="109"/>
      <c r="M32" s="109"/>
    </row>
    <row r="33" spans="1:13" s="104" customFormat="1" ht="19.5" customHeight="1">
      <c r="A33" s="104">
        <v>4</v>
      </c>
      <c r="B33" s="121"/>
      <c r="C33" s="113" t="str">
        <f>IFERROR(INDEX(BUDGET!$I:$I,MATCH(_xlfn.CONCAT(SAVINGS!C$29,SAVINGS!$A33),BUDGET!$C:$C,0)),"")</f>
        <v/>
      </c>
      <c r="D33" s="114" t="str">
        <f>IFERROR(INDEX(BUDGET!$P:$P,MATCH(_xlfn.CONCAT(SAVINGS!C$29,SAVINGS!$A33),BUDGET!$C:$C,0)),"")</f>
        <v/>
      </c>
      <c r="E33" s="121"/>
      <c r="F33" s="113" t="str">
        <f>IFERROR(INDEX(BUDGET!$I:$I,MATCH(_xlfn.CONCAT(SAVINGS!F$29,SAVINGS!$A33),BUDGET!$C:$C,0)),"")</f>
        <v/>
      </c>
      <c r="G33" s="114" t="str">
        <f>IFERROR(INDEX(BUDGET!$P:$P,MATCH(_xlfn.CONCAT(SAVINGS!F$29,SAVINGS!$A33),BUDGET!$C:$C,0)),"")</f>
        <v/>
      </c>
      <c r="H33" s="121"/>
      <c r="I33" s="113" t="str">
        <f>IFERROR(INDEX(BUDGET!$I:$I,MATCH(_xlfn.CONCAT(SAVINGS!I$29,SAVINGS!$A33),BUDGET!$C:$C,0)),"")</f>
        <v/>
      </c>
      <c r="J33" s="114" t="str">
        <f>IFERROR(INDEX(BUDGET!$P:$P,MATCH(_xlfn.CONCAT(SAVINGS!I$29,SAVINGS!$A33),BUDGET!$C:$C,0)),"")</f>
        <v/>
      </c>
      <c r="L33" s="109"/>
      <c r="M33" s="109"/>
    </row>
    <row r="34" spans="1:13" s="104" customFormat="1" ht="19.5" customHeight="1">
      <c r="A34" s="104">
        <v>5</v>
      </c>
      <c r="B34" s="121"/>
      <c r="C34" s="113" t="str">
        <f>IFERROR(INDEX(BUDGET!$I:$I,MATCH(_xlfn.CONCAT(SAVINGS!C$29,SAVINGS!$A34),BUDGET!$C:$C,0)),"")</f>
        <v/>
      </c>
      <c r="D34" s="114" t="str">
        <f>IFERROR(INDEX(BUDGET!$P:$P,MATCH(_xlfn.CONCAT(SAVINGS!C$29,SAVINGS!$A34),BUDGET!$C:$C,0)),"")</f>
        <v/>
      </c>
      <c r="E34" s="121"/>
      <c r="F34" s="113" t="str">
        <f>IFERROR(INDEX(BUDGET!$I:$I,MATCH(_xlfn.CONCAT(SAVINGS!F$29,SAVINGS!$A34),BUDGET!$C:$C,0)),"")</f>
        <v/>
      </c>
      <c r="G34" s="114" t="str">
        <f>IFERROR(INDEX(BUDGET!$P:$P,MATCH(_xlfn.CONCAT(SAVINGS!F$29,SAVINGS!$A34),BUDGET!$C:$C,0)),"")</f>
        <v/>
      </c>
      <c r="H34" s="121"/>
      <c r="I34" s="113" t="str">
        <f>IFERROR(INDEX(BUDGET!$I:$I,MATCH(_xlfn.CONCAT(SAVINGS!I$29,SAVINGS!$A34),BUDGET!$C:$C,0)),"")</f>
        <v/>
      </c>
      <c r="J34" s="114" t="str">
        <f>IFERROR(INDEX(BUDGET!$P:$P,MATCH(_xlfn.CONCAT(SAVINGS!I$29,SAVINGS!$A34),BUDGET!$C:$C,0)),"")</f>
        <v/>
      </c>
      <c r="L34" s="109"/>
      <c r="M34" s="109"/>
    </row>
    <row r="35" spans="1:13" s="104" customFormat="1" ht="19.5" customHeight="1">
      <c r="A35" s="104">
        <v>6</v>
      </c>
      <c r="B35" s="121"/>
      <c r="C35" s="113" t="str">
        <f>IFERROR(INDEX(BUDGET!$I:$I,MATCH(_xlfn.CONCAT(SAVINGS!C$29,SAVINGS!$A35),BUDGET!$C:$C,0)),"")</f>
        <v/>
      </c>
      <c r="D35" s="114" t="str">
        <f>IFERROR(INDEX(BUDGET!$P:$P,MATCH(_xlfn.CONCAT(SAVINGS!C$29,SAVINGS!$A35),BUDGET!$C:$C,0)),"")</f>
        <v/>
      </c>
      <c r="E35" s="121"/>
      <c r="F35" s="113" t="str">
        <f>IFERROR(INDEX(BUDGET!$I:$I,MATCH(_xlfn.CONCAT(SAVINGS!F$29,SAVINGS!$A35),BUDGET!$C:$C,0)),"")</f>
        <v/>
      </c>
      <c r="G35" s="114" t="str">
        <f>IFERROR(INDEX(BUDGET!$P:$P,MATCH(_xlfn.CONCAT(SAVINGS!F$29,SAVINGS!$A35),BUDGET!$C:$C,0)),"")</f>
        <v/>
      </c>
      <c r="H35" s="121"/>
      <c r="I35" s="113" t="str">
        <f>IFERROR(INDEX(BUDGET!$I:$I,MATCH(_xlfn.CONCAT(SAVINGS!I$29,SAVINGS!$A35),BUDGET!$C:$C,0)),"")</f>
        <v/>
      </c>
      <c r="J35" s="114" t="str">
        <f>IFERROR(INDEX(BUDGET!$P:$P,MATCH(_xlfn.CONCAT(SAVINGS!I$29,SAVINGS!$A35),BUDGET!$C:$C,0)),"")</f>
        <v/>
      </c>
      <c r="L35" s="109"/>
      <c r="M35" s="109"/>
    </row>
    <row r="36" spans="1:13" s="104" customFormat="1" ht="19.5" customHeight="1">
      <c r="A36" s="104">
        <v>7</v>
      </c>
      <c r="B36" s="121"/>
      <c r="C36" s="113" t="str">
        <f>IFERROR(INDEX(BUDGET!$I:$I,MATCH(_xlfn.CONCAT(SAVINGS!C$29,SAVINGS!$A36),BUDGET!$C:$C,0)),"")</f>
        <v/>
      </c>
      <c r="D36" s="114" t="str">
        <f>IFERROR(INDEX(BUDGET!$P:$P,MATCH(_xlfn.CONCAT(SAVINGS!C$29,SAVINGS!$A36),BUDGET!$C:$C,0)),"")</f>
        <v/>
      </c>
      <c r="E36" s="121"/>
      <c r="F36" s="113" t="str">
        <f>IFERROR(INDEX(BUDGET!$I:$I,MATCH(_xlfn.CONCAT(SAVINGS!F$29,SAVINGS!$A36),BUDGET!$C:$C,0)),"")</f>
        <v/>
      </c>
      <c r="G36" s="114" t="str">
        <f>IFERROR(INDEX(BUDGET!$P:$P,MATCH(_xlfn.CONCAT(SAVINGS!F$29,SAVINGS!$A36),BUDGET!$C:$C,0)),"")</f>
        <v/>
      </c>
      <c r="H36" s="121"/>
      <c r="I36" s="113" t="str">
        <f>IFERROR(INDEX(BUDGET!$I:$I,MATCH(_xlfn.CONCAT(SAVINGS!I$29,SAVINGS!$A36),BUDGET!$C:$C,0)),"")</f>
        <v/>
      </c>
      <c r="J36" s="114" t="str">
        <f>IFERROR(INDEX(BUDGET!$P:$P,MATCH(_xlfn.CONCAT(SAVINGS!I$29,SAVINGS!$A36),BUDGET!$C:$C,0)),"")</f>
        <v/>
      </c>
      <c r="L36" s="109"/>
      <c r="M36" s="109"/>
    </row>
    <row r="37" spans="1:13" s="104" customFormat="1" ht="19.5" customHeight="1">
      <c r="A37" s="104">
        <v>8</v>
      </c>
      <c r="B37" s="121"/>
      <c r="C37" s="113" t="str">
        <f>IFERROR(INDEX(BUDGET!$I:$I,MATCH(_xlfn.CONCAT(SAVINGS!C$29,SAVINGS!$A37),BUDGET!$C:$C,0)),"")</f>
        <v/>
      </c>
      <c r="D37" s="114" t="str">
        <f>IFERROR(INDEX(BUDGET!$P:$P,MATCH(_xlfn.CONCAT(SAVINGS!C$29,SAVINGS!$A37),BUDGET!$C:$C,0)),"")</f>
        <v/>
      </c>
      <c r="E37" s="121"/>
      <c r="F37" s="113" t="str">
        <f>IFERROR(INDEX(BUDGET!$I:$I,MATCH(_xlfn.CONCAT(SAVINGS!F$29,SAVINGS!$A37),BUDGET!$C:$C,0)),"")</f>
        <v/>
      </c>
      <c r="G37" s="114" t="str">
        <f>IFERROR(INDEX(BUDGET!$P:$P,MATCH(_xlfn.CONCAT(SAVINGS!F$29,SAVINGS!$A37),BUDGET!$C:$C,0)),"")</f>
        <v/>
      </c>
      <c r="H37" s="121"/>
      <c r="I37" s="113" t="str">
        <f>IFERROR(INDEX(BUDGET!$I:$I,MATCH(_xlfn.CONCAT(SAVINGS!I$29,SAVINGS!$A37),BUDGET!$C:$C,0)),"")</f>
        <v/>
      </c>
      <c r="J37" s="114" t="str">
        <f>IFERROR(INDEX(BUDGET!$P:$P,MATCH(_xlfn.CONCAT(SAVINGS!I$29,SAVINGS!$A37),BUDGET!$C:$C,0)),"")</f>
        <v/>
      </c>
      <c r="L37" s="109"/>
      <c r="M37" s="109"/>
    </row>
    <row r="38" spans="1:13" s="104" customFormat="1" ht="19.5" customHeight="1">
      <c r="A38" s="104">
        <v>9</v>
      </c>
      <c r="B38" s="121"/>
      <c r="C38" s="113" t="str">
        <f>IFERROR(INDEX(BUDGET!$I:$I,MATCH(_xlfn.CONCAT(SAVINGS!C$29,SAVINGS!$A38),BUDGET!$C:$C,0)),"")</f>
        <v/>
      </c>
      <c r="D38" s="114" t="str">
        <f>IFERROR(INDEX(BUDGET!$P:$P,MATCH(_xlfn.CONCAT(SAVINGS!C$29,SAVINGS!$A38),BUDGET!$C:$C,0)),"")</f>
        <v/>
      </c>
      <c r="E38" s="121"/>
      <c r="F38" s="113" t="str">
        <f>IFERROR(INDEX(BUDGET!$I:$I,MATCH(_xlfn.CONCAT(SAVINGS!F$29,SAVINGS!$A38),BUDGET!$C:$C,0)),"")</f>
        <v/>
      </c>
      <c r="G38" s="114" t="str">
        <f>IFERROR(INDEX(BUDGET!$P:$P,MATCH(_xlfn.CONCAT(SAVINGS!F$29,SAVINGS!$A38),BUDGET!$C:$C,0)),"")</f>
        <v/>
      </c>
      <c r="H38" s="121"/>
      <c r="I38" s="113" t="str">
        <f>IFERROR(INDEX(BUDGET!$I:$I,MATCH(_xlfn.CONCAT(SAVINGS!I$29,SAVINGS!$A38),BUDGET!$C:$C,0)),"")</f>
        <v/>
      </c>
      <c r="J38" s="114" t="str">
        <f>IFERROR(INDEX(BUDGET!$P:$P,MATCH(_xlfn.CONCAT(SAVINGS!I$29,SAVINGS!$A38),BUDGET!$C:$C,0)),"")</f>
        <v/>
      </c>
      <c r="L38" s="109"/>
      <c r="M38" s="109"/>
    </row>
    <row r="39" spans="1:13" s="104" customFormat="1" ht="19.5" customHeight="1" thickBot="1">
      <c r="A39" s="104">
        <v>10</v>
      </c>
      <c r="B39" s="121"/>
      <c r="C39" s="115" t="str">
        <f>IFERROR(INDEX(BUDGET!$I:$I,MATCH(_xlfn.CONCAT(SAVINGS!C$29,SAVINGS!$A39),BUDGET!$C:$C,0)),"")</f>
        <v/>
      </c>
      <c r="D39" s="116" t="str">
        <f>IFERROR(INDEX(BUDGET!$P:$P,MATCH(_xlfn.CONCAT(SAVINGS!C$29,SAVINGS!$A39),BUDGET!$C:$C,0)),"")</f>
        <v/>
      </c>
      <c r="E39" s="121"/>
      <c r="F39" s="115" t="str">
        <f>IFERROR(INDEX(BUDGET!$I:$I,MATCH(_xlfn.CONCAT(SAVINGS!F$29,SAVINGS!$A39),BUDGET!$C:$C,0)),"")</f>
        <v/>
      </c>
      <c r="G39" s="116" t="str">
        <f>IFERROR(INDEX(BUDGET!$P:$P,MATCH(_xlfn.CONCAT(SAVINGS!F$29,SAVINGS!$A39),BUDGET!$C:$C,0)),"")</f>
        <v/>
      </c>
      <c r="H39" s="121"/>
      <c r="I39" s="115" t="str">
        <f>IFERROR(INDEX(BUDGET!$I:$I,MATCH(_xlfn.CONCAT(SAVINGS!I$29,SAVINGS!$A39),BUDGET!$C:$C,0)),"")</f>
        <v/>
      </c>
      <c r="J39" s="116" t="str">
        <f>IFERROR(INDEX(BUDGET!$P:$P,MATCH(_xlfn.CONCAT(SAVINGS!I$29,SAVINGS!$A39),BUDGET!$C:$C,0)),"")</f>
        <v/>
      </c>
      <c r="L39" s="109"/>
      <c r="M39" s="109"/>
    </row>
    <row r="40" spans="1:13" s="104" customFormat="1" ht="19.5" customHeight="1">
      <c r="B40" s="121"/>
      <c r="C40" s="111"/>
      <c r="D40" s="112"/>
      <c r="E40" s="121"/>
      <c r="F40" s="111"/>
      <c r="G40" s="112"/>
      <c r="H40" s="121"/>
      <c r="I40" s="111"/>
      <c r="J40" s="112"/>
      <c r="L40" s="109"/>
      <c r="M40" s="109"/>
    </row>
  </sheetData>
  <sheetProtection sheet="1" selectLockedCells="1"/>
  <printOptions horizontalCentered="1"/>
  <pageMargins left="0.70866141732283472" right="0.70866141732283472" top="0.74803149606299213" bottom="0.74803149606299213" header="0.31496062992125984" footer="0.31496062992125984"/>
  <pageSetup paperSize="9" scale="7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649B-A489-456E-9CA5-CA5DB6EE26FE}">
  <sheetPr codeName="Sheet4"/>
  <dimension ref="A1:K6"/>
  <sheetViews>
    <sheetView workbookViewId="0">
      <selection activeCell="K4" sqref="K4"/>
    </sheetView>
  </sheetViews>
  <sheetFormatPr defaultRowHeight="14.45"/>
  <cols>
    <col min="1" max="1" width="11.42578125" customWidth="1"/>
    <col min="4" max="4" width="15.5703125" bestFit="1" customWidth="1"/>
    <col min="8" max="8" width="14.5703125" customWidth="1"/>
  </cols>
  <sheetData>
    <row r="1" spans="1:11">
      <c r="A1" t="s">
        <v>151</v>
      </c>
      <c r="B1" t="s">
        <v>152</v>
      </c>
      <c r="D1" t="s">
        <v>153</v>
      </c>
      <c r="F1" t="s">
        <v>4</v>
      </c>
      <c r="H1" t="s">
        <v>154</v>
      </c>
      <c r="I1" t="s">
        <v>152</v>
      </c>
      <c r="K1" t="s">
        <v>155</v>
      </c>
    </row>
    <row r="2" spans="1:11">
      <c r="A2" t="s">
        <v>53</v>
      </c>
      <c r="B2">
        <v>52</v>
      </c>
      <c r="D2" t="s">
        <v>5</v>
      </c>
      <c r="H2" t="s">
        <v>156</v>
      </c>
      <c r="I2">
        <v>12</v>
      </c>
      <c r="K2" t="s">
        <v>68</v>
      </c>
    </row>
    <row r="3" spans="1:11">
      <c r="A3" t="s">
        <v>57</v>
      </c>
      <c r="B3">
        <v>26</v>
      </c>
      <c r="D3" t="s">
        <v>81</v>
      </c>
      <c r="H3" t="s">
        <v>157</v>
      </c>
      <c r="I3">
        <v>1</v>
      </c>
      <c r="K3" t="s">
        <v>70</v>
      </c>
    </row>
    <row r="4" spans="1:11">
      <c r="A4" t="s">
        <v>55</v>
      </c>
      <c r="B4">
        <v>12</v>
      </c>
      <c r="D4" t="s">
        <v>158</v>
      </c>
      <c r="K4" t="s">
        <v>131</v>
      </c>
    </row>
    <row r="5" spans="1:11">
      <c r="A5" t="s">
        <v>86</v>
      </c>
      <c r="B5">
        <v>4</v>
      </c>
      <c r="D5" t="s">
        <v>126</v>
      </c>
    </row>
    <row r="6" spans="1:11">
      <c r="A6" t="s">
        <v>84</v>
      </c>
      <c r="B6">
        <v>1</v>
      </c>
    </row>
  </sheetData>
  <sheetProtection sheet="1" objects="1" scenarios="1"/>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42BDF9DA1CDE47A04BD3629F3171D2" ma:contentTypeVersion="15" ma:contentTypeDescription="Create a new document." ma:contentTypeScope="" ma:versionID="9f369762e7afbea17070de1c85701ceb">
  <xsd:schema xmlns:xsd="http://www.w3.org/2001/XMLSchema" xmlns:xs="http://www.w3.org/2001/XMLSchema" xmlns:p="http://schemas.microsoft.com/office/2006/metadata/properties" xmlns:ns2="837dbcdb-4783-474f-8873-92546248e59d" xmlns:ns3="4ea10d1b-cda4-4f0a-b23a-0f34d89460d6" targetNamespace="http://schemas.microsoft.com/office/2006/metadata/properties" ma:root="true" ma:fieldsID="63489f44d8640ce0b093540b04366bc3" ns2:_="" ns3:_="">
    <xsd:import namespace="837dbcdb-4783-474f-8873-92546248e59d"/>
    <xsd:import namespace="4ea10d1b-cda4-4f0a-b23a-0f34d89460d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7dbcdb-4783-474f-8873-92546248e5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54238b8-25c2-4c36-b2d7-db18879b560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a10d1b-cda4-4f0a-b23a-0f34d89460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11559d1-f954-44ac-8c41-b4a1f023e357}" ma:internalName="TaxCatchAll" ma:showField="CatchAllData" ma:web="4ea10d1b-cda4-4f0a-b23a-0f34d89460d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4ea10d1b-cda4-4f0a-b23a-0f34d89460d6">
      <UserInfo>
        <DisplayName>Kylie Brown</DisplayName>
        <AccountId>19</AccountId>
        <AccountType/>
      </UserInfo>
      <UserInfo>
        <DisplayName>Drew Turner</DisplayName>
        <AccountId>43</AccountId>
        <AccountType/>
      </UserInfo>
    </SharedWithUsers>
    <lcf76f155ced4ddcb4097134ff3c332f xmlns="837dbcdb-4783-474f-8873-92546248e59d">
      <Terms xmlns="http://schemas.microsoft.com/office/infopath/2007/PartnerControls"/>
    </lcf76f155ced4ddcb4097134ff3c332f>
    <TaxCatchAll xmlns="4ea10d1b-cda4-4f0a-b23a-0f34d89460d6" xsi:nil="true"/>
  </documentManagement>
</p:properties>
</file>

<file path=customXml/item3.xml>��< ? x m l   v e r s i o n = " 1 . 0 "   e n c o d i n g = " u t f - 1 6 " ? > < D a t a M a s h u p   x m l n s = " h t t p : / / s c h e m a s . m i c r o s o f t . c o m / D a t a M a s h u p " > A A A A A B Q D A A B Q S w M E F A A C A A g A Y p p S U 6 f k d G S k A A A A 9 Q A A A B I A H A B D b 2 5 m a W c v U G F j a 2 F n Z S 5 4 b W w g o h g A K K A U A A A A A A A A A A A A A A A A A A A A A A A A A A A A h Y 9 B D o I w F E S v Q r q n r d U Y J J 8 S 4 1 Y S E 6 N x 2 5 Q K j V A M L Z a 7 u f B I X k G M o u 5 c z p u 3 m L l f b 5 D 2 d R V c V G t 1 Y x I 0 w R Q F y s g m 1 6 Z I U O e O Y Y R S D h s h T 6 J Q w S A b G / c 2 T 1 D p 3 D k m x H u P / R Q 3 b U E Y p R N y y N Z b W a p a o I + s / 8 u h N t Y J I x X i s H + N 4 Q w v 5 j i a M U y B j A w y b b 4 9 G + Y + 2 x 8 I q 6 5 y X a u 4 M u F y B 2 S M Q N 4 X + A N Q S w M E F A A C A A g A Y p p S 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K a U l M o i k e 4 D g A A A B E A A A A T A B w A R m 9 y b X V s Y X M v U 2 V j d G l v b j E u b S C i G A A o o B Q A A A A A A A A A A A A A A A A A A A A A A A A A A A A r T k 0 u y c z P U w i G 0 I b W A F B L A Q I t A B Q A A g A I A G K a U l O n 5 H R k p A A A A P U A A A A S A A A A A A A A A A A A A A A A A A A A A A B D b 2 5 m a W c v U G F j a 2 F n Z S 5 4 b W x Q S w E C L Q A U A A I A C A B i m l J T D 8 r p q 6 Q A A A D p A A A A E w A A A A A A A A A A A A A A A A D w A A A A W 0 N v b n R l b n R f V H l w Z X N d L n h t b F B L A Q I t A B Q A A g A I A G K a U l M 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f Q g 9 f r E 4 Y T p c E k r i A U f 7 u A A A A A A I A A A A A A A N m A A D A A A A A E A A A A E 1 h Y / s v b 5 7 B v U C w h A l q L 8 I A A A A A B I A A A K A A A A A Q A A A A T 2 I 9 Z K a E h 5 s v e x p / G H p I C 1 A A A A C K T E Z d A E W n 4 i P G Y w z n C T d P k P R s h R t X W g 4 S q 1 y R J / a Q r f q 3 C J O Y r R A c p 5 7 t r m q s B R S F F / k B 8 A 9 s I p 7 E y 5 w e k c D b W z D W I 1 S P g / Q J J t T z x g b 9 5 R Q A A A C K u A D o y V g d i N Z k m M g B W V d 0 x h A y a Q = = < / 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935C70-EFB7-48EF-A360-4952A2B1BA72}"/>
</file>

<file path=customXml/itemProps2.xml><?xml version="1.0" encoding="utf-8"?>
<ds:datastoreItem xmlns:ds="http://schemas.openxmlformats.org/officeDocument/2006/customXml" ds:itemID="{611BB621-9837-4DEC-BA4B-F3BB62A16579}"/>
</file>

<file path=customXml/itemProps3.xml><?xml version="1.0" encoding="utf-8"?>
<ds:datastoreItem xmlns:ds="http://schemas.openxmlformats.org/officeDocument/2006/customXml" ds:itemID="{B75CAEC7-0B57-442D-B045-48663DB1480F}"/>
</file>

<file path=customXml/itemProps4.xml><?xml version="1.0" encoding="utf-8"?>
<ds:datastoreItem xmlns:ds="http://schemas.openxmlformats.org/officeDocument/2006/customXml" ds:itemID="{8EA77A96-CBB4-43E3-93FD-942CBDC3D13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Drew Turner</dc:creator>
  <cp:keywords/>
  <dc:description/>
  <cp:lastModifiedBy/>
  <cp:revision/>
  <dcterms:created xsi:type="dcterms:W3CDTF">2021-10-18T07:54:06Z</dcterms:created>
  <dcterms:modified xsi:type="dcterms:W3CDTF">2026-03-30T04:48:32Z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0x0101007A42BDF9DA1CDE47A04BD3629F3171D2</vt:lpwstr>
  </property>
  <property fmtid="{D5CDD505-2E9C-101B-9397-08002B2CF9AE}" pid="3" name="MediaServiceImageTags">
    <vt:lpwstr/>
  </property>
</Properties>
</file>